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LaCie/BV/BV_Lianne/Ledenvergadering/Jaarvergadering 2023/"/>
    </mc:Choice>
  </mc:AlternateContent>
  <xr:revisionPtr revIDLastSave="0" documentId="13_ncr:1_{222ECDEC-11A2-334A-8952-B66B225DBABE}" xr6:coauthVersionLast="47" xr6:coauthVersionMax="47" xr10:uidLastSave="{00000000-0000-0000-0000-000000000000}"/>
  <bookViews>
    <workbookView xWindow="3400" yWindow="500" windowWidth="33820" windowHeight="19120" activeTab="1" xr2:uid="{00000000-000D-0000-FFFF-FFFF00000000}"/>
  </bookViews>
  <sheets>
    <sheet name="Details" sheetId="2" r:id="rId1"/>
    <sheet name="Overzicht 2022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1" l="1"/>
  <c r="G16" i="1"/>
  <c r="L28" i="1" l="1"/>
  <c r="P24" i="1"/>
  <c r="Q22" i="1"/>
  <c r="H11" i="1" l="1"/>
  <c r="Q14" i="1"/>
  <c r="E63" i="2"/>
  <c r="F176" i="2" l="1"/>
  <c r="E163" i="2"/>
  <c r="H14" i="1" s="1"/>
  <c r="E151" i="2"/>
  <c r="H13" i="1" s="1"/>
  <c r="E131" i="2"/>
  <c r="E127" i="2"/>
  <c r="E115" i="2"/>
  <c r="H10" i="1" s="1"/>
  <c r="E103" i="2"/>
  <c r="F165" i="2"/>
  <c r="F168" i="2" s="1"/>
  <c r="P14" i="1" l="1"/>
  <c r="F115" i="2"/>
  <c r="E185" i="2"/>
  <c r="M14" i="1" l="1"/>
  <c r="L14" i="1"/>
  <c r="I6" i="1"/>
  <c r="I16" i="1" s="1"/>
  <c r="I29" i="1"/>
  <c r="G6" i="1"/>
  <c r="H20" i="1"/>
  <c r="E9" i="2"/>
  <c r="E26" i="2" s="1"/>
  <c r="I31" i="1" l="1"/>
  <c r="H4" i="1"/>
  <c r="G29" i="1"/>
  <c r="G31" i="1" l="1"/>
  <c r="E29" i="1"/>
  <c r="E6" i="1"/>
  <c r="E16" i="1" s="1"/>
  <c r="E31" i="1" l="1"/>
  <c r="M8" i="1" l="1"/>
  <c r="F171" i="2" l="1"/>
  <c r="H24" i="1"/>
  <c r="E171" i="2"/>
  <c r="E7" i="2" s="1"/>
  <c r="E187" i="2" s="1"/>
  <c r="D29" i="1" l="1"/>
  <c r="F29" i="1"/>
  <c r="F131" i="2"/>
  <c r="H12" i="1" s="1"/>
  <c r="F127" i="2"/>
  <c r="F103" i="2"/>
  <c r="H9" i="1" s="1"/>
  <c r="F63" i="2"/>
  <c r="H8" i="1" s="1"/>
  <c r="F26" i="2"/>
  <c r="F163" i="2"/>
  <c r="C29" i="1" l="1"/>
  <c r="C6" i="1"/>
  <c r="C16" i="1" s="1"/>
  <c r="H21" i="1" l="1"/>
  <c r="H29" i="1" s="1"/>
  <c r="F151" i="2"/>
  <c r="L8" i="1"/>
  <c r="F7" i="2" l="1"/>
  <c r="E188" i="2" s="1"/>
  <c r="F16" i="1"/>
  <c r="F31" i="1" s="1"/>
  <c r="D16" i="1"/>
  <c r="D31" i="1" s="1"/>
  <c r="P23" i="1" l="1"/>
  <c r="H6" i="1"/>
  <c r="H16" i="1" s="1"/>
  <c r="C31" i="1"/>
  <c r="H31" i="1" l="1"/>
  <c r="Q23" i="1" s="1"/>
  <c r="Q24" i="1" s="1"/>
  <c r="Q28" i="1" s="1"/>
  <c r="P28" i="1"/>
  <c r="M28" i="1"/>
  <c r="E189" i="2" l="1"/>
  <c r="E191" i="2" s="1"/>
</calcChain>
</file>

<file path=xl/sharedStrings.xml><?xml version="1.0" encoding="utf-8"?>
<sst xmlns="http://schemas.openxmlformats.org/spreadsheetml/2006/main" count="424" uniqueCount="236">
  <si>
    <t>1</t>
  </si>
  <si>
    <t>2</t>
  </si>
  <si>
    <t>3</t>
  </si>
  <si>
    <t>4</t>
  </si>
  <si>
    <t>5</t>
  </si>
  <si>
    <t>6</t>
  </si>
  <si>
    <t xml:space="preserve">Activiteit </t>
  </si>
  <si>
    <t xml:space="preserve">Datum </t>
  </si>
  <si>
    <t>Bon/factuur</t>
  </si>
  <si>
    <t>Omschrijving</t>
  </si>
  <si>
    <t>betaald</t>
  </si>
  <si>
    <t>nummer</t>
  </si>
  <si>
    <t>8</t>
  </si>
  <si>
    <t>TOELICHTING</t>
  </si>
  <si>
    <t>Secretaris</t>
  </si>
  <si>
    <t>Vereniging</t>
  </si>
  <si>
    <t>Prijs</t>
  </si>
  <si>
    <t>Leergang</t>
  </si>
  <si>
    <t>C/A/D</t>
  </si>
  <si>
    <t>Steunstichting</t>
  </si>
  <si>
    <t>Rente</t>
  </si>
  <si>
    <t>ACTIVA</t>
  </si>
  <si>
    <t>PASSIVA</t>
  </si>
  <si>
    <t>a</t>
  </si>
  <si>
    <t>KOSTEN SECRETARIS</t>
  </si>
  <si>
    <t>Nog te betalen secr.</t>
  </si>
  <si>
    <t>b</t>
  </si>
  <si>
    <t>UITGAVEN ACTIVITEITEN</t>
  </si>
  <si>
    <t>b.1</t>
  </si>
  <si>
    <t>VORDERINGEN</t>
  </si>
  <si>
    <t>b.2</t>
  </si>
  <si>
    <t>b.3</t>
  </si>
  <si>
    <t>PvdA rekening</t>
  </si>
  <si>
    <t>b.4</t>
  </si>
  <si>
    <t>Renterekening</t>
  </si>
  <si>
    <t>b.5</t>
  </si>
  <si>
    <t>Betaalrekening</t>
  </si>
  <si>
    <t>b.6</t>
  </si>
  <si>
    <t>b.7</t>
  </si>
  <si>
    <t>REKENINGEN</t>
  </si>
  <si>
    <t>b.8</t>
  </si>
  <si>
    <t>SCHULDEN</t>
  </si>
  <si>
    <t>Reservering voor prijs</t>
  </si>
  <si>
    <t>c</t>
  </si>
  <si>
    <t>d</t>
  </si>
  <si>
    <t>Bijdragen leergang</t>
  </si>
  <si>
    <t>Vermogen 1 jan.</t>
  </si>
  <si>
    <t>e</t>
  </si>
  <si>
    <t>Resultaat</t>
  </si>
  <si>
    <t>f</t>
  </si>
  <si>
    <t>VERMOGEN 31 december</t>
  </si>
  <si>
    <t>g</t>
  </si>
  <si>
    <t>h</t>
  </si>
  <si>
    <t>TOTAAL</t>
  </si>
  <si>
    <t>TOTAAL INKOMSTEN</t>
  </si>
  <si>
    <t>SALDO</t>
  </si>
  <si>
    <t>Uitgaven</t>
  </si>
  <si>
    <t>Bedragen: op datum in sheet triodos, uitgaven, tenzij anders aangegeven.</t>
  </si>
  <si>
    <t>Contributies, abonn. &amp; don</t>
  </si>
  <si>
    <t>i</t>
  </si>
  <si>
    <t>Inkomsten Netwerk</t>
  </si>
  <si>
    <t>Begroting 2020</t>
  </si>
  <si>
    <t>Afrekening 2020</t>
  </si>
  <si>
    <t>Begroting 2021</t>
  </si>
  <si>
    <t>Tijd en Taak</t>
  </si>
  <si>
    <t>Banning Prijs</t>
  </si>
  <si>
    <t>Banning Lezing</t>
  </si>
  <si>
    <t>Reguliere bijdrage Steunstichting</t>
  </si>
  <si>
    <t>Aanvullende bijdr. Steunstichting</t>
  </si>
  <si>
    <t>j</t>
  </si>
  <si>
    <t>Bijdragen derden</t>
  </si>
  <si>
    <t>Bijeenkomsten</t>
  </si>
  <si>
    <t>Lezing</t>
  </si>
  <si>
    <t>Projecten</t>
  </si>
  <si>
    <t>Regulier</t>
  </si>
  <si>
    <t>Bijdragen</t>
  </si>
  <si>
    <t>Ntb vereniging</t>
  </si>
  <si>
    <t>Ntb Tijd en Taak</t>
  </si>
  <si>
    <t>Ntb bijeenkomsten</t>
  </si>
  <si>
    <t>Ntb Prijs</t>
  </si>
  <si>
    <t>Ntb Lezing</t>
  </si>
  <si>
    <t>Ntb Leergang</t>
  </si>
  <si>
    <t>Ntb projecten</t>
  </si>
  <si>
    <t>Onvoorzien</t>
  </si>
  <si>
    <t>Inkomsten</t>
  </si>
  <si>
    <t>Reservering voor leergang</t>
  </si>
  <si>
    <t>Saldo 31 dec21 betaalrekening</t>
  </si>
  <si>
    <t>Totaal uitgaven 2021</t>
  </si>
  <si>
    <t>Totaal ontvangsten 2021</t>
  </si>
  <si>
    <t>31 dec. 2021</t>
  </si>
  <si>
    <t>Reservering voor lezing</t>
  </si>
  <si>
    <t>NB: Post 'Bijeenkomsten' is inclusief uitgaven netwerk</t>
  </si>
  <si>
    <t>Begroting 2022</t>
  </si>
  <si>
    <t>Reservering voor Tijd en Taak</t>
  </si>
  <si>
    <t>Reservering bijeenkomst TB</t>
  </si>
  <si>
    <t>Afrekening 2021</t>
  </si>
  <si>
    <t>Afrekening 2022</t>
  </si>
  <si>
    <t>31 dec. 2022</t>
  </si>
  <si>
    <t>Totaalbedrag boekjaar 2022</t>
  </si>
  <si>
    <t>Contributies 2022</t>
  </si>
  <si>
    <t>Donaties 2022</t>
  </si>
  <si>
    <t>Abonnementen 2022</t>
  </si>
  <si>
    <t>Saldo 31 dec22 betaalrekening</t>
  </si>
  <si>
    <t>Kosten Triodos</t>
  </si>
  <si>
    <t>Vrij Nederland</t>
  </si>
  <si>
    <t>Hosting website</t>
  </si>
  <si>
    <t>Virusbeveiliging ivm AVG</t>
  </si>
  <si>
    <t>Eerste factuur Rode Hoed</t>
  </si>
  <si>
    <t>verzendkosten</t>
  </si>
  <si>
    <t>Inkt printer</t>
  </si>
  <si>
    <t>pensioenpremie, deel 1</t>
  </si>
  <si>
    <t>Factuur gedicht nummer 1</t>
  </si>
  <si>
    <t>boek projecten</t>
  </si>
  <si>
    <t>externe schrijf/CD-station ivm archief</t>
  </si>
  <si>
    <t>presentje sprekers</t>
  </si>
  <si>
    <t>voorbereiding: boek Buelens</t>
  </si>
  <si>
    <t xml:space="preserve">factuur EP </t>
  </si>
  <si>
    <t>Remarkable web</t>
  </si>
  <si>
    <t>Salaris Triodos</t>
  </si>
  <si>
    <t>kosten januari/februari</t>
  </si>
  <si>
    <t>boek bijeenkomsten</t>
  </si>
  <si>
    <t>factuur JV</t>
  </si>
  <si>
    <t>Prijs winnaar</t>
  </si>
  <si>
    <t>Prijs genomineerde</t>
  </si>
  <si>
    <t>factuur LH correctie</t>
  </si>
  <si>
    <t>promotie</t>
  </si>
  <si>
    <t>drukwerk prijs</t>
  </si>
  <si>
    <t>Website herstel aanval (strippenkaart)</t>
  </si>
  <si>
    <t>factuur beeldcolumn PtS nr 2</t>
  </si>
  <si>
    <t>foto prijs/lezing</t>
  </si>
  <si>
    <t>budget promotie fb</t>
  </si>
  <si>
    <t>druk nummer 1</t>
  </si>
  <si>
    <t>Bijdrage Leergang</t>
  </si>
  <si>
    <t>Bedankje auteurs</t>
  </si>
  <si>
    <t>aanschaf boek interview Jan Lucassen</t>
  </si>
  <si>
    <t>boekenbonnen leergang</t>
  </si>
  <si>
    <t>Retour abonnement Vrij Nederland</t>
  </si>
  <si>
    <t>Eerste bijdrage Steunstichting</t>
  </si>
  <si>
    <t>Tweede factuur Rode Hoed</t>
  </si>
  <si>
    <t>verzending Tijd en Taak nummer 1</t>
  </si>
  <si>
    <t>porto Leo Steinhauzer kascontrole</t>
  </si>
  <si>
    <t>reiskosten Leo Lucassen</t>
  </si>
  <si>
    <t>kosten Triodos</t>
  </si>
  <si>
    <t>project volkspartij/platform: overleg</t>
  </si>
  <si>
    <t>externe harde schijf</t>
  </si>
  <si>
    <t>boek uitgewoond voor Barend Wind</t>
  </si>
  <si>
    <t>pensioenpremie, deel 2 (tot en met 1/7)</t>
  </si>
  <si>
    <t>factuur druk brochure</t>
  </si>
  <si>
    <t>kosten februari-april</t>
  </si>
  <si>
    <t>opmaak brochure Rosa Stigter</t>
  </si>
  <si>
    <t>opmaak nummer 1 Rosa Stigter</t>
  </si>
  <si>
    <t>kosten interview Jan Lucassen</t>
  </si>
  <si>
    <t>jaarvergadering</t>
  </si>
  <si>
    <t>bijeenkomst TB zaal</t>
  </si>
  <si>
    <t>bijeenkomst TB factuur</t>
  </si>
  <si>
    <t>tweede bijdrage Steunstichting</t>
  </si>
  <si>
    <t>kosten leergang declaratie</t>
  </si>
  <si>
    <t>verzuimverzekering</t>
  </si>
  <si>
    <t>reiskosten Tamar de Waal</t>
  </si>
  <si>
    <t>opladen OV-Chipkaart</t>
  </si>
  <si>
    <t>NB: deze wordt verrekend met kosten mei</t>
  </si>
  <si>
    <t>boeken TvLieshout</t>
  </si>
  <si>
    <t>McAffee virusbeveiliging</t>
  </si>
  <si>
    <t>factuur bijeenkomst 1</t>
  </si>
  <si>
    <t>gedicht nummer 2</t>
  </si>
  <si>
    <t>factuur bijeenkomst 2</t>
  </si>
  <si>
    <t>kosten mei</t>
  </si>
  <si>
    <t>NB: hier is opladen chip 13/5 verrekend</t>
  </si>
  <si>
    <t>factuur bijeenkomst 3</t>
  </si>
  <si>
    <t>factuur bijeenkomst 4</t>
  </si>
  <si>
    <t>boek EP</t>
  </si>
  <si>
    <t>boek neoliberalisme</t>
  </si>
  <si>
    <t>factuur vacature ReliWerk</t>
  </si>
  <si>
    <t>pensioen juli</t>
  </si>
  <si>
    <t>druk nummer 2</t>
  </si>
  <si>
    <t>verzenden nummer 2</t>
  </si>
  <si>
    <t>dichtbundel EP</t>
  </si>
  <si>
    <t>ZOOM abonnement redactie</t>
  </si>
  <si>
    <t>facebook vacature</t>
  </si>
  <si>
    <t>gedicht nummer 3</t>
  </si>
  <si>
    <t>laatste betaling pensioen</t>
  </si>
  <si>
    <t>bureaukosten</t>
  </si>
  <si>
    <t>jaarvergadering plus lezing</t>
  </si>
  <si>
    <t>derde bijdrage Steunstichting</t>
  </si>
  <si>
    <t>kosten postbus TNT</t>
  </si>
  <si>
    <t>kosten juni-juli</t>
  </si>
  <si>
    <t>Kosten nieuwe website</t>
  </si>
  <si>
    <t>Pensioenbijdrage sept-dec</t>
  </si>
  <si>
    <t>Declaratie postzegels</t>
  </si>
  <si>
    <t>Reiskostendeclaratie F Hendriks</t>
  </si>
  <si>
    <t>Publicatie gedicht</t>
  </si>
  <si>
    <t>Vrijwilligersvergoeding E Polter</t>
  </si>
  <si>
    <t>Opmaak Tijd&amp;Taak</t>
  </si>
  <si>
    <t>Vergoeding Wiek van Gemert</t>
  </si>
  <si>
    <t>Bijeenkomst 28-9</t>
  </si>
  <si>
    <t>Bijeenkomst 12-10</t>
  </si>
  <si>
    <t>Bestuursvergadering</t>
  </si>
  <si>
    <t>Bijeenkomst 28-10</t>
  </si>
  <si>
    <t>Gebruik ANP foto's T&amp;T 3</t>
  </si>
  <si>
    <t>Declaratie Evelien</t>
  </si>
  <si>
    <t>Kosten fotografie Irene v Staveren</t>
  </si>
  <si>
    <t>Bijdrage Irene van Staveren</t>
  </si>
  <si>
    <t>Kosten verzenden Tijd&amp;Taak</t>
  </si>
  <si>
    <t>Declaratie Evelien oktober</t>
  </si>
  <si>
    <t>Drukkosten tijd&amp;taak</t>
  </si>
  <si>
    <t>Zoomabonnement Lianne</t>
  </si>
  <si>
    <t>Declaratie Lianne (reiskosten en boekenbonnen)</t>
  </si>
  <si>
    <t>Kosten correctie</t>
  </si>
  <si>
    <t>Bijdrage Kiza Magendane</t>
  </si>
  <si>
    <t>Postzegels</t>
  </si>
  <si>
    <t>Gesprekken secretaris</t>
  </si>
  <si>
    <t>26-8-2-22</t>
  </si>
  <si>
    <t>Vormgeving</t>
  </si>
  <si>
    <t>Niewjaarspresent</t>
  </si>
  <si>
    <t>kosten spaarrekening</t>
  </si>
  <si>
    <t>gebruik reserveringen</t>
  </si>
  <si>
    <t>Begroting 2023</t>
  </si>
  <si>
    <t>teveel aan uitgaven/te weinig aan inkomsten?</t>
  </si>
  <si>
    <t>Uitname vermogen</t>
  </si>
  <si>
    <t>NB: Begroting 2023 is vastgesteld op de Agendagroep 2022</t>
  </si>
  <si>
    <t>Banning Vereniging Afrekening 2022</t>
  </si>
  <si>
    <t>UITGAVEN</t>
  </si>
  <si>
    <t>Totaal uitgaven</t>
  </si>
  <si>
    <t>Saldo 31 dec21 spaarrekening</t>
  </si>
  <si>
    <t>Saldo 31 dec22 spaarrekening</t>
  </si>
  <si>
    <t>toename saldo's betaal- en spaarrekening</t>
  </si>
  <si>
    <t>Saldo 31 dec21 RABO rekening</t>
  </si>
  <si>
    <t>Saldo 31 dec22 RABO rekening</t>
  </si>
  <si>
    <t>Inkomsten minus uitgaven</t>
  </si>
  <si>
    <t>1x/maand</t>
  </si>
  <si>
    <t>kosten RABO rekening</t>
  </si>
  <si>
    <t>bijdrage PvdA</t>
  </si>
  <si>
    <t>onbekende uitgave</t>
  </si>
  <si>
    <t>Betaling aan Lianne Schuuring</t>
  </si>
  <si>
    <t>Betaling aan Maarten van den Bos</t>
  </si>
  <si>
    <t>Vergoeding telefoonkosten sept-dec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</si>
</sst>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;#,##0.00\-;&quot; -&quot;#\ ;@\ "/>
    <numFmt numFmtId="165" formatCode="_-* #,##0.00_-;_-* #,##0.00\-;_-* \-??_-;_-@_-"/>
    <numFmt numFmtId="166" formatCode="#,##0.00_ ;\-#,##0.00\ "/>
    <numFmt numFmtId="167" formatCode="_(* #,##0.00_);_(* \(#,##0.00\);_(* \-??_);_(@_)"/>
  </numFmts>
  <fonts count="3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color indexed="8"/>
      <name val="Arial"/>
      <family val="2"/>
    </font>
    <font>
      <sz val="10"/>
      <name val="Times New Roman"/>
      <family val="1"/>
    </font>
    <font>
      <b/>
      <sz val="10"/>
      <color indexed="8"/>
      <name val="Arial"/>
      <family val="2"/>
    </font>
    <font>
      <b/>
      <i/>
      <sz val="10"/>
      <name val="Times New Roman"/>
      <family val="1"/>
    </font>
    <font>
      <sz val="10"/>
      <color theme="0"/>
      <name val="Times New Roman"/>
      <family val="1"/>
    </font>
    <font>
      <b/>
      <sz val="10"/>
      <color theme="0"/>
      <name val="Times New Roman"/>
      <family val="1"/>
    </font>
    <font>
      <i/>
      <sz val="10"/>
      <name val="Times New Roman"/>
      <family val="1"/>
    </font>
    <font>
      <b/>
      <sz val="10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0"/>
      <color theme="1"/>
      <name val="Arial"/>
      <family val="2"/>
    </font>
    <font>
      <sz val="11"/>
      <color rgb="FF000000"/>
      <name val="Calibri"/>
      <family val="2"/>
    </font>
    <font>
      <b/>
      <sz val="11"/>
      <color theme="1"/>
      <name val="Arial"/>
      <family val="2"/>
    </font>
    <font>
      <b/>
      <sz val="10"/>
      <name val="Calibri  "/>
    </font>
    <font>
      <b/>
      <sz val="10"/>
      <name val="Times New Roman"/>
      <family val="1"/>
    </font>
    <font>
      <b/>
      <sz val="10"/>
      <color indexed="8"/>
      <name val="Calibri  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i/>
      <sz val="12"/>
      <color theme="1"/>
      <name val="Calibri"/>
      <family val="2"/>
      <scheme val="minor"/>
    </font>
    <font>
      <b/>
      <i/>
      <sz val="12"/>
      <name val="Arial"/>
      <family val="2"/>
    </font>
    <font>
      <sz val="11"/>
      <color theme="1"/>
      <name val="Calibri"/>
      <family val="2"/>
      <scheme val="minor"/>
    </font>
    <font>
      <b/>
      <i/>
      <sz val="12"/>
      <color theme="1"/>
      <name val="Arial"/>
      <family val="2"/>
    </font>
    <font>
      <i/>
      <sz val="10"/>
      <color theme="1"/>
      <name val="Arial"/>
      <family val="2"/>
    </font>
    <font>
      <b/>
      <i/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theme="1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FF6699"/>
        <bgColor indexed="29"/>
      </patternFill>
    </fill>
    <fill>
      <patternFill patternType="lightUp">
        <bgColor theme="0"/>
      </patternFill>
    </fill>
  </fills>
  <borders count="111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2">
    <xf numFmtId="0" fontId="0" fillId="0" borderId="0" xfId="0"/>
    <xf numFmtId="49" fontId="2" fillId="2" borderId="2" xfId="1" applyNumberFormat="1" applyFont="1" applyFill="1" applyBorder="1" applyAlignment="1">
      <alignment horizontal="center"/>
    </xf>
    <xf numFmtId="14" fontId="2" fillId="2" borderId="2" xfId="1" applyNumberFormat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164" fontId="2" fillId="2" borderId="2" xfId="1" applyNumberFormat="1" applyFont="1" applyFill="1" applyBorder="1" applyAlignment="1">
      <alignment horizontal="center"/>
    </xf>
    <xf numFmtId="49" fontId="2" fillId="2" borderId="3" xfId="1" applyNumberFormat="1" applyFont="1" applyFill="1" applyBorder="1" applyAlignment="1">
      <alignment horizontal="center"/>
    </xf>
    <xf numFmtId="14" fontId="2" fillId="2" borderId="3" xfId="1" applyNumberFormat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49" fontId="2" fillId="2" borderId="6" xfId="1" applyNumberFormat="1" applyFont="1" applyFill="1" applyBorder="1" applyAlignment="1">
      <alignment horizontal="center"/>
    </xf>
    <xf numFmtId="49" fontId="7" fillId="3" borderId="0" xfId="1" applyNumberFormat="1" applyFont="1" applyFill="1" applyAlignment="1">
      <alignment horizontal="center"/>
    </xf>
    <xf numFmtId="0" fontId="8" fillId="3" borderId="0" xfId="1" applyFont="1" applyFill="1" applyAlignment="1">
      <alignment horizontal="center"/>
    </xf>
    <xf numFmtId="49" fontId="2" fillId="2" borderId="7" xfId="1" applyNumberFormat="1" applyFont="1" applyFill="1" applyBorder="1" applyAlignment="1">
      <alignment horizontal="center"/>
    </xf>
    <xf numFmtId="0" fontId="9" fillId="3" borderId="0" xfId="1" applyFont="1" applyFill="1" applyAlignment="1">
      <alignment horizontal="center"/>
    </xf>
    <xf numFmtId="49" fontId="3" fillId="0" borderId="4" xfId="1" applyNumberFormat="1" applyFont="1" applyBorder="1" applyAlignment="1">
      <alignment horizontal="center"/>
    </xf>
    <xf numFmtId="49" fontId="5" fillId="0" borderId="12" xfId="1" applyNumberFormat="1" applyFont="1" applyBorder="1" applyAlignment="1">
      <alignment horizontal="center"/>
    </xf>
    <xf numFmtId="49" fontId="3" fillId="0" borderId="13" xfId="1" applyNumberFormat="1" applyFont="1" applyBorder="1" applyAlignment="1">
      <alignment horizontal="center"/>
    </xf>
    <xf numFmtId="49" fontId="3" fillId="0" borderId="8" xfId="1" applyNumberFormat="1" applyFont="1" applyBorder="1" applyAlignment="1">
      <alignment horizontal="center"/>
    </xf>
    <xf numFmtId="165" fontId="3" fillId="0" borderId="8" xfId="1" applyNumberFormat="1" applyFont="1" applyBorder="1" applyAlignment="1">
      <alignment horizontal="right"/>
    </xf>
    <xf numFmtId="0" fontId="9" fillId="0" borderId="0" xfId="1" applyFont="1"/>
    <xf numFmtId="49" fontId="5" fillId="0" borderId="14" xfId="1" applyNumberFormat="1" applyFont="1" applyBorder="1" applyAlignment="1">
      <alignment horizontal="center"/>
    </xf>
    <xf numFmtId="165" fontId="3" fillId="0" borderId="15" xfId="1" applyNumberFormat="1" applyFont="1" applyBorder="1" applyAlignment="1">
      <alignment horizontal="right"/>
    </xf>
    <xf numFmtId="49" fontId="3" fillId="0" borderId="2" xfId="1" applyNumberFormat="1" applyFont="1" applyBorder="1" applyAlignment="1">
      <alignment horizontal="center"/>
    </xf>
    <xf numFmtId="165" fontId="3" fillId="0" borderId="1" xfId="1" applyNumberFormat="1" applyFont="1" applyBorder="1" applyAlignment="1">
      <alignment horizontal="right"/>
    </xf>
    <xf numFmtId="165" fontId="3" fillId="0" borderId="2" xfId="1" applyNumberFormat="1" applyFont="1" applyBorder="1" applyAlignment="1">
      <alignment horizontal="right"/>
    </xf>
    <xf numFmtId="165" fontId="0" fillId="0" borderId="18" xfId="1" applyNumberFormat="1" applyFont="1" applyBorder="1" applyAlignment="1">
      <alignment horizontal="left"/>
    </xf>
    <xf numFmtId="0" fontId="9" fillId="0" borderId="10" xfId="1" applyFont="1" applyBorder="1"/>
    <xf numFmtId="49" fontId="5" fillId="0" borderId="8" xfId="1" applyNumberFormat="1" applyFont="1" applyBorder="1" applyAlignment="1">
      <alignment horizontal="center"/>
    </xf>
    <xf numFmtId="0" fontId="9" fillId="0" borderId="8" xfId="1" applyFont="1" applyBorder="1"/>
    <xf numFmtId="164" fontId="1" fillId="0" borderId="8" xfId="1" applyNumberFormat="1" applyBorder="1"/>
    <xf numFmtId="49" fontId="3" fillId="0" borderId="1" xfId="1" applyNumberFormat="1" applyFont="1" applyBorder="1" applyAlignment="1">
      <alignment horizontal="center"/>
    </xf>
    <xf numFmtId="164" fontId="3" fillId="0" borderId="20" xfId="1" applyNumberFormat="1" applyFont="1" applyBorder="1" applyAlignment="1">
      <alignment horizontal="right"/>
    </xf>
    <xf numFmtId="164" fontId="3" fillId="0" borderId="0" xfId="1" applyNumberFormat="1" applyFont="1" applyAlignment="1">
      <alignment horizontal="right"/>
    </xf>
    <xf numFmtId="49" fontId="3" fillId="0" borderId="4" xfId="1" applyNumberFormat="1" applyFont="1" applyBorder="1" applyAlignment="1">
      <alignment horizontal="left" vertical="top"/>
    </xf>
    <xf numFmtId="0" fontId="11" fillId="0" borderId="4" xfId="1" applyFont="1" applyBorder="1"/>
    <xf numFmtId="4" fontId="1" fillId="0" borderId="4" xfId="1" applyNumberFormat="1" applyBorder="1" applyAlignment="1">
      <alignment horizontal="right"/>
    </xf>
    <xf numFmtId="0" fontId="10" fillId="0" borderId="4" xfId="1" applyFont="1" applyBorder="1"/>
    <xf numFmtId="166" fontId="9" fillId="0" borderId="0" xfId="1" applyNumberFormat="1" applyFont="1"/>
    <xf numFmtId="4" fontId="5" fillId="0" borderId="4" xfId="1" applyNumberFormat="1" applyFont="1" applyBorder="1" applyAlignment="1">
      <alignment horizontal="right"/>
    </xf>
    <xf numFmtId="0" fontId="0" fillId="0" borderId="23" xfId="0" applyBorder="1"/>
    <xf numFmtId="0" fontId="0" fillId="0" borderId="24" xfId="0" applyBorder="1"/>
    <xf numFmtId="0" fontId="0" fillId="0" borderId="4" xfId="0" applyBorder="1"/>
    <xf numFmtId="0" fontId="12" fillId="0" borderId="0" xfId="0" applyFont="1"/>
    <xf numFmtId="0" fontId="0" fillId="0" borderId="28" xfId="0" applyBorder="1"/>
    <xf numFmtId="3" fontId="0" fillId="0" borderId="0" xfId="0" applyNumberFormat="1"/>
    <xf numFmtId="0" fontId="0" fillId="0" borderId="21" xfId="0" applyBorder="1"/>
    <xf numFmtId="4" fontId="0" fillId="0" borderId="0" xfId="0" applyNumberFormat="1"/>
    <xf numFmtId="0" fontId="0" fillId="0" borderId="1" xfId="0" applyBorder="1"/>
    <xf numFmtId="3" fontId="10" fillId="0" borderId="8" xfId="0" applyNumberFormat="1" applyFont="1" applyBorder="1"/>
    <xf numFmtId="164" fontId="3" fillId="4" borderId="0" xfId="1" applyNumberFormat="1" applyFont="1" applyFill="1" applyAlignment="1">
      <alignment horizontal="right"/>
    </xf>
    <xf numFmtId="0" fontId="0" fillId="0" borderId="16" xfId="0" applyBorder="1"/>
    <xf numFmtId="0" fontId="0" fillId="0" borderId="27" xfId="0" applyBorder="1"/>
    <xf numFmtId="0" fontId="0" fillId="0" borderId="8" xfId="0" applyBorder="1"/>
    <xf numFmtId="3" fontId="10" fillId="0" borderId="32" xfId="0" applyNumberFormat="1" applyFont="1" applyBorder="1"/>
    <xf numFmtId="3" fontId="10" fillId="0" borderId="33" xfId="0" applyNumberFormat="1" applyFont="1" applyBorder="1"/>
    <xf numFmtId="0" fontId="0" fillId="0" borderId="30" xfId="0" applyBorder="1"/>
    <xf numFmtId="3" fontId="10" fillId="0" borderId="21" xfId="0" applyNumberFormat="1" applyFont="1" applyBorder="1"/>
    <xf numFmtId="3" fontId="10" fillId="0" borderId="29" xfId="0" applyNumberFormat="1" applyFont="1" applyBorder="1"/>
    <xf numFmtId="4" fontId="0" fillId="0" borderId="30" xfId="0" applyNumberFormat="1" applyBorder="1"/>
    <xf numFmtId="0" fontId="10" fillId="0" borderId="28" xfId="0" applyFont="1" applyBorder="1"/>
    <xf numFmtId="3" fontId="0" fillId="0" borderId="21" xfId="0" applyNumberFormat="1" applyBorder="1"/>
    <xf numFmtId="3" fontId="0" fillId="0" borderId="29" xfId="0" applyNumberFormat="1" applyBorder="1"/>
    <xf numFmtId="0" fontId="0" fillId="0" borderId="25" xfId="0" applyBorder="1"/>
    <xf numFmtId="14" fontId="5" fillId="5" borderId="4" xfId="1" applyNumberFormat="1" applyFont="1" applyFill="1" applyBorder="1" applyAlignment="1">
      <alignment horizontal="left"/>
    </xf>
    <xf numFmtId="49" fontId="5" fillId="5" borderId="4" xfId="1" applyNumberFormat="1" applyFont="1" applyFill="1" applyBorder="1" applyAlignment="1">
      <alignment horizontal="center"/>
    </xf>
    <xf numFmtId="0" fontId="6" fillId="5" borderId="4" xfId="1" applyFont="1" applyFill="1" applyBorder="1"/>
    <xf numFmtId="49" fontId="6" fillId="5" borderId="4" xfId="1" applyNumberFormat="1" applyFont="1" applyFill="1" applyBorder="1"/>
    <xf numFmtId="0" fontId="0" fillId="4" borderId="8" xfId="1" applyFont="1" applyFill="1" applyBorder="1" applyAlignment="1">
      <alignment wrapText="1"/>
    </xf>
    <xf numFmtId="0" fontId="0" fillId="0" borderId="43" xfId="0" applyBorder="1"/>
    <xf numFmtId="3" fontId="0" fillId="0" borderId="43" xfId="0" applyNumberFormat="1" applyBorder="1"/>
    <xf numFmtId="0" fontId="0" fillId="0" borderId="44" xfId="0" applyBorder="1"/>
    <xf numFmtId="4" fontId="0" fillId="0" borderId="43" xfId="0" applyNumberFormat="1" applyBorder="1"/>
    <xf numFmtId="0" fontId="9" fillId="0" borderId="12" xfId="1" applyFont="1" applyBorder="1"/>
    <xf numFmtId="49" fontId="5" fillId="0" borderId="26" xfId="1" applyNumberFormat="1" applyFont="1" applyBorder="1" applyAlignment="1">
      <alignment horizontal="center"/>
    </xf>
    <xf numFmtId="49" fontId="3" fillId="0" borderId="48" xfId="1" applyNumberFormat="1" applyFont="1" applyBorder="1" applyAlignment="1">
      <alignment horizontal="center"/>
    </xf>
    <xf numFmtId="49" fontId="5" fillId="0" borderId="50" xfId="1" applyNumberFormat="1" applyFont="1" applyBorder="1" applyAlignment="1">
      <alignment horizontal="center"/>
    </xf>
    <xf numFmtId="0" fontId="9" fillId="0" borderId="51" xfId="1" applyFont="1" applyBorder="1"/>
    <xf numFmtId="49" fontId="3" fillId="0" borderId="52" xfId="1" applyNumberFormat="1" applyFont="1" applyBorder="1" applyAlignment="1">
      <alignment horizontal="center"/>
    </xf>
    <xf numFmtId="165" fontId="3" fillId="0" borderId="54" xfId="1" applyNumberFormat="1" applyFont="1" applyBorder="1" applyAlignment="1">
      <alignment horizontal="right"/>
    </xf>
    <xf numFmtId="164" fontId="1" fillId="0" borderId="40" xfId="1" applyNumberFormat="1" applyBorder="1"/>
    <xf numFmtId="3" fontId="3" fillId="0" borderId="58" xfId="1" applyNumberFormat="1" applyFont="1" applyBorder="1" applyAlignment="1">
      <alignment horizontal="right"/>
    </xf>
    <xf numFmtId="3" fontId="0" fillId="0" borderId="58" xfId="0" applyNumberFormat="1" applyBorder="1"/>
    <xf numFmtId="3" fontId="10" fillId="0" borderId="58" xfId="0" applyNumberFormat="1" applyFont="1" applyBorder="1"/>
    <xf numFmtId="3" fontId="10" fillId="0" borderId="59" xfId="0" applyNumberFormat="1" applyFont="1" applyBorder="1"/>
    <xf numFmtId="3" fontId="0" fillId="0" borderId="59" xfId="0" applyNumberFormat="1" applyBorder="1"/>
    <xf numFmtId="0" fontId="3" fillId="0" borderId="48" xfId="1" applyFont="1" applyBorder="1" applyAlignment="1">
      <alignment horizontal="left"/>
    </xf>
    <xf numFmtId="0" fontId="0" fillId="0" borderId="56" xfId="0" applyBorder="1"/>
    <xf numFmtId="0" fontId="0" fillId="0" borderId="60" xfId="0" applyBorder="1"/>
    <xf numFmtId="0" fontId="0" fillId="0" borderId="53" xfId="0" applyBorder="1"/>
    <xf numFmtId="14" fontId="3" fillId="0" borderId="61" xfId="1" applyNumberFormat="1" applyFont="1" applyBorder="1" applyAlignment="1">
      <alignment horizontal="center"/>
    </xf>
    <xf numFmtId="0" fontId="3" fillId="0" borderId="61" xfId="1" applyFont="1" applyBorder="1" applyAlignment="1">
      <alignment horizontal="left"/>
    </xf>
    <xf numFmtId="4" fontId="3" fillId="0" borderId="61" xfId="1" applyNumberFormat="1" applyFont="1" applyBorder="1" applyAlignment="1">
      <alignment horizontal="right"/>
    </xf>
    <xf numFmtId="2" fontId="3" fillId="0" borderId="62" xfId="1" applyNumberFormat="1" applyFont="1" applyBorder="1" applyAlignment="1">
      <alignment horizontal="right"/>
    </xf>
    <xf numFmtId="0" fontId="0" fillId="0" borderId="64" xfId="0" applyBorder="1"/>
    <xf numFmtId="3" fontId="3" fillId="0" borderId="43" xfId="1" applyNumberFormat="1" applyFont="1" applyBorder="1" applyAlignment="1">
      <alignment horizontal="right"/>
    </xf>
    <xf numFmtId="3" fontId="0" fillId="0" borderId="65" xfId="0" applyNumberFormat="1" applyBorder="1"/>
    <xf numFmtId="3" fontId="0" fillId="0" borderId="66" xfId="0" applyNumberFormat="1" applyBorder="1"/>
    <xf numFmtId="3" fontId="3" fillId="0" borderId="42" xfId="1" applyNumberFormat="1" applyFont="1" applyBorder="1" applyAlignment="1">
      <alignment horizontal="right"/>
    </xf>
    <xf numFmtId="3" fontId="0" fillId="0" borderId="42" xfId="0" applyNumberFormat="1" applyBorder="1"/>
    <xf numFmtId="3" fontId="0" fillId="0" borderId="32" xfId="0" applyNumberFormat="1" applyBorder="1"/>
    <xf numFmtId="3" fontId="0" fillId="0" borderId="33" xfId="0" applyNumberFormat="1" applyBorder="1"/>
    <xf numFmtId="3" fontId="3" fillId="0" borderId="8" xfId="1" applyNumberFormat="1" applyFont="1" applyBorder="1" applyAlignment="1">
      <alignment horizontal="right"/>
    </xf>
    <xf numFmtId="3" fontId="0" fillId="0" borderId="8" xfId="0" applyNumberFormat="1" applyBorder="1"/>
    <xf numFmtId="4" fontId="0" fillId="0" borderId="8" xfId="0" applyNumberFormat="1" applyBorder="1"/>
    <xf numFmtId="165" fontId="0" fillId="0" borderId="8" xfId="1" applyNumberFormat="1" applyFont="1" applyBorder="1" applyAlignment="1">
      <alignment horizontal="left"/>
    </xf>
    <xf numFmtId="0" fontId="9" fillId="0" borderId="61" xfId="1" applyFont="1" applyBorder="1"/>
    <xf numFmtId="165" fontId="3" fillId="0" borderId="63" xfId="1" applyNumberFormat="1" applyFont="1" applyBorder="1" applyAlignment="1">
      <alignment horizontal="right"/>
    </xf>
    <xf numFmtId="0" fontId="0" fillId="0" borderId="42" xfId="0" applyBorder="1"/>
    <xf numFmtId="0" fontId="9" fillId="0" borderId="67" xfId="1" applyFont="1" applyBorder="1"/>
    <xf numFmtId="49" fontId="3" fillId="0" borderId="67" xfId="1" applyNumberFormat="1" applyFont="1" applyBorder="1" applyAlignment="1">
      <alignment horizontal="center"/>
    </xf>
    <xf numFmtId="165" fontId="3" fillId="0" borderId="67" xfId="1" applyNumberFormat="1" applyFont="1" applyBorder="1" applyAlignment="1">
      <alignment horizontal="right"/>
    </xf>
    <xf numFmtId="165" fontId="0" fillId="0" borderId="67" xfId="1" applyNumberFormat="1" applyFont="1" applyBorder="1" applyAlignment="1">
      <alignment horizontal="left"/>
    </xf>
    <xf numFmtId="2" fontId="3" fillId="0" borderId="67" xfId="1" applyNumberFormat="1" applyFont="1" applyBorder="1" applyAlignment="1">
      <alignment horizontal="right"/>
    </xf>
    <xf numFmtId="14" fontId="0" fillId="0" borderId="61" xfId="1" applyNumberFormat="1" applyFont="1" applyBorder="1" applyAlignment="1">
      <alignment horizontal="center"/>
    </xf>
    <xf numFmtId="49" fontId="0" fillId="0" borderId="61" xfId="1" applyNumberFormat="1" applyFont="1" applyBorder="1" applyAlignment="1">
      <alignment horizontal="center"/>
    </xf>
    <xf numFmtId="0" fontId="1" fillId="0" borderId="61" xfId="1" applyBorder="1" applyAlignment="1">
      <alignment horizontal="left"/>
    </xf>
    <xf numFmtId="165" fontId="0" fillId="0" borderId="61" xfId="1" applyNumberFormat="1" applyFont="1" applyBorder="1" applyAlignment="1">
      <alignment horizontal="left"/>
    </xf>
    <xf numFmtId="164" fontId="3" fillId="0" borderId="63" xfId="1" applyNumberFormat="1" applyFont="1" applyBorder="1" applyAlignment="1">
      <alignment horizontal="right"/>
    </xf>
    <xf numFmtId="0" fontId="4" fillId="0" borderId="64" xfId="1" applyFont="1" applyBorder="1"/>
    <xf numFmtId="0" fontId="10" fillId="0" borderId="18" xfId="1" applyFont="1" applyBorder="1" applyAlignment="1">
      <alignment horizontal="center"/>
    </xf>
    <xf numFmtId="0" fontId="10" fillId="0" borderId="8" xfId="1" applyFont="1" applyBorder="1"/>
    <xf numFmtId="0" fontId="1" fillId="0" borderId="8" xfId="1" applyBorder="1"/>
    <xf numFmtId="0" fontId="10" fillId="0" borderId="14" xfId="1" applyFont="1" applyBorder="1" applyAlignment="1">
      <alignment horizontal="center"/>
    </xf>
    <xf numFmtId="0" fontId="1" fillId="0" borderId="67" xfId="1" applyBorder="1"/>
    <xf numFmtId="49" fontId="3" fillId="0" borderId="31" xfId="1" applyNumberFormat="1" applyFont="1" applyBorder="1" applyAlignment="1">
      <alignment horizontal="center"/>
    </xf>
    <xf numFmtId="165" fontId="3" fillId="0" borderId="31" xfId="1" applyNumberFormat="1" applyFont="1" applyBorder="1" applyAlignment="1">
      <alignment horizontal="right"/>
    </xf>
    <xf numFmtId="0" fontId="10" fillId="0" borderId="8" xfId="1" applyFont="1" applyBorder="1" applyAlignment="1">
      <alignment horizontal="center"/>
    </xf>
    <xf numFmtId="0" fontId="10" fillId="0" borderId="12" xfId="1" applyFont="1" applyBorder="1" applyAlignment="1">
      <alignment horizontal="center"/>
    </xf>
    <xf numFmtId="0" fontId="0" fillId="0" borderId="20" xfId="0" applyBorder="1"/>
    <xf numFmtId="4" fontId="0" fillId="0" borderId="25" xfId="0" applyNumberFormat="1" applyBorder="1"/>
    <xf numFmtId="0" fontId="0" fillId="0" borderId="45" xfId="0" applyBorder="1"/>
    <xf numFmtId="4" fontId="10" fillId="0" borderId="26" xfId="0" applyNumberFormat="1" applyFont="1" applyBorder="1"/>
    <xf numFmtId="3" fontId="10" fillId="0" borderId="67" xfId="0" applyNumberFormat="1" applyFont="1" applyBorder="1"/>
    <xf numFmtId="3" fontId="10" fillId="0" borderId="68" xfId="0" applyNumberFormat="1" applyFont="1" applyBorder="1"/>
    <xf numFmtId="0" fontId="0" fillId="0" borderId="72" xfId="0" applyBorder="1"/>
    <xf numFmtId="0" fontId="13" fillId="0" borderId="73" xfId="0" applyFont="1" applyBorder="1" applyAlignment="1">
      <alignment horizontal="center" wrapText="1"/>
    </xf>
    <xf numFmtId="0" fontId="13" fillId="0" borderId="74" xfId="0" applyFont="1" applyBorder="1" applyAlignment="1">
      <alignment horizontal="center" wrapText="1"/>
    </xf>
    <xf numFmtId="3" fontId="10" fillId="0" borderId="43" xfId="0" applyNumberFormat="1" applyFont="1" applyBorder="1"/>
    <xf numFmtId="4" fontId="10" fillId="0" borderId="12" xfId="0" applyNumberFormat="1" applyFont="1" applyBorder="1"/>
    <xf numFmtId="3" fontId="10" fillId="0" borderId="19" xfId="0" applyNumberFormat="1" applyFont="1" applyBorder="1"/>
    <xf numFmtId="3" fontId="10" fillId="0" borderId="75" xfId="0" applyNumberFormat="1" applyFont="1" applyBorder="1"/>
    <xf numFmtId="4" fontId="0" fillId="0" borderId="32" xfId="0" applyNumberFormat="1" applyBorder="1"/>
    <xf numFmtId="4" fontId="10" fillId="0" borderId="14" xfId="0" applyNumberFormat="1" applyFont="1" applyBorder="1"/>
    <xf numFmtId="3" fontId="10" fillId="0" borderId="64" xfId="0" applyNumberFormat="1" applyFont="1" applyBorder="1"/>
    <xf numFmtId="0" fontId="10" fillId="0" borderId="32" xfId="0" applyFont="1" applyBorder="1" applyAlignment="1">
      <alignment horizontal="center"/>
    </xf>
    <xf numFmtId="0" fontId="10" fillId="0" borderId="43" xfId="0" applyFont="1" applyBorder="1"/>
    <xf numFmtId="3" fontId="0" fillId="0" borderId="43" xfId="0" applyNumberFormat="1" applyBorder="1" applyAlignment="1">
      <alignment horizontal="right"/>
    </xf>
    <xf numFmtId="0" fontId="0" fillId="0" borderId="79" xfId="0" applyBorder="1"/>
    <xf numFmtId="15" fontId="13" fillId="0" borderId="80" xfId="0" applyNumberFormat="1" applyFont="1" applyBorder="1" applyAlignment="1">
      <alignment horizontal="center" wrapText="1"/>
    </xf>
    <xf numFmtId="0" fontId="13" fillId="0" borderId="81" xfId="0" applyFont="1" applyBorder="1" applyAlignment="1">
      <alignment horizontal="center" wrapText="1"/>
    </xf>
    <xf numFmtId="0" fontId="0" fillId="0" borderId="82" xfId="0" applyBorder="1"/>
    <xf numFmtId="0" fontId="0" fillId="0" borderId="83" xfId="0" applyBorder="1"/>
    <xf numFmtId="3" fontId="0" fillId="0" borderId="83" xfId="0" applyNumberFormat="1" applyBorder="1"/>
    <xf numFmtId="0" fontId="10" fillId="0" borderId="12" xfId="0" applyFont="1" applyBorder="1"/>
    <xf numFmtId="3" fontId="10" fillId="0" borderId="18" xfId="0" applyNumberFormat="1" applyFont="1" applyBorder="1"/>
    <xf numFmtId="0" fontId="10" fillId="0" borderId="82" xfId="0" applyFont="1" applyBorder="1"/>
    <xf numFmtId="164" fontId="3" fillId="0" borderId="85" xfId="1" applyNumberFormat="1" applyFont="1" applyBorder="1" applyAlignment="1">
      <alignment horizontal="right"/>
    </xf>
    <xf numFmtId="0" fontId="0" fillId="0" borderId="32" xfId="0" applyBorder="1"/>
    <xf numFmtId="4" fontId="0" fillId="0" borderId="86" xfId="0" applyNumberFormat="1" applyBorder="1"/>
    <xf numFmtId="4" fontId="0" fillId="0" borderId="82" xfId="0" applyNumberFormat="1" applyBorder="1"/>
    <xf numFmtId="4" fontId="10" fillId="0" borderId="82" xfId="0" applyNumberFormat="1" applyFont="1" applyBorder="1"/>
    <xf numFmtId="4" fontId="0" fillId="0" borderId="87" xfId="0" applyNumberFormat="1" applyBorder="1"/>
    <xf numFmtId="4" fontId="0" fillId="0" borderId="88" xfId="0" applyNumberFormat="1" applyBorder="1"/>
    <xf numFmtId="4" fontId="0" fillId="0" borderId="85" xfId="0" applyNumberFormat="1" applyBorder="1"/>
    <xf numFmtId="0" fontId="0" fillId="0" borderId="84" xfId="0" applyBorder="1"/>
    <xf numFmtId="3" fontId="0" fillId="0" borderId="84" xfId="0" applyNumberFormat="1" applyBorder="1"/>
    <xf numFmtId="0" fontId="10" fillId="0" borderId="14" xfId="0" applyFont="1" applyBorder="1"/>
    <xf numFmtId="49" fontId="3" fillId="0" borderId="83" xfId="1" applyNumberFormat="1" applyFont="1" applyBorder="1" applyAlignment="1">
      <alignment horizontal="center"/>
    </xf>
    <xf numFmtId="165" fontId="3" fillId="0" borderId="83" xfId="1" applyNumberFormat="1" applyFont="1" applyBorder="1" applyAlignment="1">
      <alignment horizontal="right"/>
    </xf>
    <xf numFmtId="49" fontId="3" fillId="0" borderId="48" xfId="0" applyNumberFormat="1" applyFont="1" applyBorder="1" applyAlignment="1">
      <alignment horizontal="center"/>
    </xf>
    <xf numFmtId="14" fontId="3" fillId="0" borderId="48" xfId="1" applyNumberFormat="1" applyFont="1" applyBorder="1" applyAlignment="1">
      <alignment horizontal="center"/>
    </xf>
    <xf numFmtId="165" fontId="3" fillId="0" borderId="48" xfId="0" applyNumberFormat="1" applyFont="1" applyBorder="1" applyAlignment="1">
      <alignment horizontal="left"/>
    </xf>
    <xf numFmtId="0" fontId="4" fillId="0" borderId="48" xfId="1" applyFont="1" applyBorder="1"/>
    <xf numFmtId="164" fontId="1" fillId="0" borderId="18" xfId="1" applyNumberFormat="1" applyBorder="1"/>
    <xf numFmtId="0" fontId="1" fillId="0" borderId="83" xfId="1" applyBorder="1" applyAlignment="1">
      <alignment horizontal="center"/>
    </xf>
    <xf numFmtId="0" fontId="1" fillId="0" borderId="83" xfId="1" applyBorder="1"/>
    <xf numFmtId="14" fontId="1" fillId="0" borderId="83" xfId="1" applyNumberFormat="1" applyBorder="1"/>
    <xf numFmtId="0" fontId="1" fillId="0" borderId="1" xfId="1" applyBorder="1"/>
    <xf numFmtId="0" fontId="1" fillId="0" borderId="2" xfId="1" applyBorder="1"/>
    <xf numFmtId="0" fontId="1" fillId="0" borderId="21" xfId="1" applyBorder="1"/>
    <xf numFmtId="0" fontId="1" fillId="0" borderId="31" xfId="1" applyBorder="1"/>
    <xf numFmtId="0" fontId="11" fillId="0" borderId="13" xfId="1" applyFont="1" applyBorder="1"/>
    <xf numFmtId="0" fontId="11" fillId="0" borderId="61" xfId="1" applyFont="1" applyBorder="1"/>
    <xf numFmtId="0" fontId="15" fillId="0" borderId="1" xfId="1" applyFont="1" applyBorder="1" applyAlignment="1">
      <alignment horizontal="center"/>
    </xf>
    <xf numFmtId="14" fontId="15" fillId="0" borderId="1" xfId="1" applyNumberFormat="1" applyFont="1" applyBorder="1" applyAlignment="1">
      <alignment horizontal="center"/>
    </xf>
    <xf numFmtId="0" fontId="15" fillId="0" borderId="2" xfId="1" applyFont="1" applyBorder="1" applyAlignment="1">
      <alignment horizontal="center"/>
    </xf>
    <xf numFmtId="14" fontId="15" fillId="0" borderId="2" xfId="1" applyNumberFormat="1" applyFont="1" applyBorder="1" applyAlignment="1">
      <alignment horizontal="center"/>
    </xf>
    <xf numFmtId="0" fontId="15" fillId="0" borderId="31" xfId="1" applyFont="1" applyBorder="1" applyAlignment="1">
      <alignment horizontal="center"/>
    </xf>
    <xf numFmtId="14" fontId="15" fillId="0" borderId="31" xfId="1" applyNumberFormat="1" applyFont="1" applyBorder="1" applyAlignment="1">
      <alignment horizontal="center"/>
    </xf>
    <xf numFmtId="0" fontId="0" fillId="0" borderId="97" xfId="0" applyBorder="1"/>
    <xf numFmtId="0" fontId="1" fillId="0" borderId="65" xfId="1" applyBorder="1"/>
    <xf numFmtId="49" fontId="3" fillId="0" borderId="98" xfId="1" applyNumberFormat="1" applyFont="1" applyBorder="1" applyAlignment="1">
      <alignment horizontal="center"/>
    </xf>
    <xf numFmtId="14" fontId="0" fillId="0" borderId="98" xfId="1" applyNumberFormat="1" applyFont="1" applyBorder="1" applyAlignment="1">
      <alignment horizontal="center"/>
    </xf>
    <xf numFmtId="49" fontId="0" fillId="0" borderId="98" xfId="1" applyNumberFormat="1" applyFont="1" applyBorder="1" applyAlignment="1">
      <alignment horizontal="center"/>
    </xf>
    <xf numFmtId="0" fontId="0" fillId="0" borderId="98" xfId="1" applyFont="1" applyBorder="1" applyAlignment="1">
      <alignment horizontal="left"/>
    </xf>
    <xf numFmtId="165" fontId="0" fillId="0" borderId="98" xfId="1" applyNumberFormat="1" applyFont="1" applyBorder="1" applyAlignment="1">
      <alignment horizontal="left"/>
    </xf>
    <xf numFmtId="3" fontId="1" fillId="0" borderId="43" xfId="0" applyNumberFormat="1" applyFont="1" applyBorder="1"/>
    <xf numFmtId="14" fontId="3" fillId="0" borderId="67" xfId="1" applyNumberFormat="1" applyFont="1" applyBorder="1" applyAlignment="1">
      <alignment horizontal="center"/>
    </xf>
    <xf numFmtId="0" fontId="3" fillId="0" borderId="67" xfId="1" applyFont="1" applyBorder="1" applyAlignment="1">
      <alignment horizontal="left"/>
    </xf>
    <xf numFmtId="0" fontId="14" fillId="0" borderId="0" xfId="0" applyFont="1"/>
    <xf numFmtId="4" fontId="0" fillId="0" borderId="97" xfId="0" applyNumberFormat="1" applyBorder="1"/>
    <xf numFmtId="3" fontId="0" fillId="0" borderId="97" xfId="0" applyNumberFormat="1" applyBorder="1"/>
    <xf numFmtId="3" fontId="10" fillId="0" borderId="56" xfId="0" applyNumberFormat="1" applyFont="1" applyBorder="1"/>
    <xf numFmtId="2" fontId="3" fillId="0" borderId="99" xfId="1" applyNumberFormat="1" applyFont="1" applyBorder="1" applyAlignment="1">
      <alignment horizontal="right"/>
    </xf>
    <xf numFmtId="49" fontId="5" fillId="0" borderId="18" xfId="0" applyNumberFormat="1" applyFont="1" applyBorder="1" applyAlignment="1">
      <alignment horizontal="center"/>
    </xf>
    <xf numFmtId="14" fontId="3" fillId="0" borderId="13" xfId="1" applyNumberFormat="1" applyFont="1" applyBorder="1" applyAlignment="1">
      <alignment horizontal="center"/>
    </xf>
    <xf numFmtId="2" fontId="3" fillId="0" borderId="100" xfId="1" applyNumberFormat="1" applyFont="1" applyBorder="1" applyAlignment="1">
      <alignment horizontal="right"/>
    </xf>
    <xf numFmtId="164" fontId="3" fillId="0" borderId="88" xfId="1" applyNumberFormat="1" applyFont="1" applyBorder="1" applyAlignment="1">
      <alignment horizontal="right"/>
    </xf>
    <xf numFmtId="3" fontId="10" fillId="0" borderId="97" xfId="0" applyNumberFormat="1" applyFont="1" applyBorder="1"/>
    <xf numFmtId="3" fontId="10" fillId="0" borderId="82" xfId="0" applyNumberFormat="1" applyFont="1" applyBorder="1"/>
    <xf numFmtId="3" fontId="10" fillId="0" borderId="66" xfId="0" applyNumberFormat="1" applyFont="1" applyBorder="1"/>
    <xf numFmtId="3" fontId="18" fillId="0" borderId="102" xfId="0" applyNumberFormat="1" applyFont="1" applyBorder="1"/>
    <xf numFmtId="3" fontId="17" fillId="0" borderId="102" xfId="0" applyNumberFormat="1" applyFont="1" applyBorder="1"/>
    <xf numFmtId="3" fontId="17" fillId="0" borderId="103" xfId="0" applyNumberFormat="1" applyFont="1" applyBorder="1"/>
    <xf numFmtId="3" fontId="17" fillId="0" borderId="104" xfId="0" applyNumberFormat="1" applyFont="1" applyBorder="1" applyAlignment="1">
      <alignment horizontal="right"/>
    </xf>
    <xf numFmtId="3" fontId="17" fillId="0" borderId="105" xfId="0" applyNumberFormat="1" applyFont="1" applyBorder="1" applyAlignment="1">
      <alignment horizontal="right"/>
    </xf>
    <xf numFmtId="3" fontId="19" fillId="0" borderId="104" xfId="0" applyNumberFormat="1" applyFont="1" applyBorder="1" applyAlignment="1">
      <alignment horizontal="right"/>
    </xf>
    <xf numFmtId="3" fontId="18" fillId="0" borderId="106" xfId="0" applyNumberFormat="1" applyFont="1" applyBorder="1"/>
    <xf numFmtId="0" fontId="20" fillId="0" borderId="107" xfId="0" applyFont="1" applyBorder="1" applyAlignment="1">
      <alignment horizontal="center" wrapText="1"/>
    </xf>
    <xf numFmtId="0" fontId="20" fillId="0" borderId="108" xfId="0" applyFont="1" applyBorder="1" applyAlignment="1">
      <alignment horizontal="center" wrapText="1"/>
    </xf>
    <xf numFmtId="0" fontId="18" fillId="0" borderId="8" xfId="0" applyFont="1" applyBorder="1" applyAlignment="1">
      <alignment horizontal="center"/>
    </xf>
    <xf numFmtId="14" fontId="14" fillId="0" borderId="8" xfId="0" applyNumberFormat="1" applyFont="1" applyBorder="1"/>
    <xf numFmtId="0" fontId="14" fillId="0" borderId="8" xfId="0" applyFont="1" applyBorder="1"/>
    <xf numFmtId="0" fontId="14" fillId="0" borderId="59" xfId="0" applyFont="1" applyBorder="1"/>
    <xf numFmtId="0" fontId="14" fillId="0" borderId="97" xfId="0" applyFont="1" applyBorder="1"/>
    <xf numFmtId="49" fontId="5" fillId="0" borderId="4" xfId="0" applyNumberFormat="1" applyFont="1" applyBorder="1" applyAlignment="1">
      <alignment horizontal="center"/>
    </xf>
    <xf numFmtId="14" fontId="21" fillId="0" borderId="4" xfId="1" applyNumberFormat="1" applyFont="1" applyBorder="1"/>
    <xf numFmtId="49" fontId="5" fillId="0" borderId="4" xfId="1" applyNumberFormat="1" applyFont="1" applyBorder="1" applyAlignment="1">
      <alignment horizontal="center"/>
    </xf>
    <xf numFmtId="0" fontId="5" fillId="0" borderId="4" xfId="1" applyFont="1" applyBorder="1" applyAlignment="1">
      <alignment horizontal="left"/>
    </xf>
    <xf numFmtId="165" fontId="5" fillId="0" borderId="4" xfId="1" applyNumberFormat="1" applyFont="1" applyBorder="1" applyAlignment="1">
      <alignment horizontal="left"/>
    </xf>
    <xf numFmtId="165" fontId="5" fillId="0" borderId="4" xfId="0" applyNumberFormat="1" applyFont="1" applyBorder="1" applyAlignment="1">
      <alignment horizontal="left"/>
    </xf>
    <xf numFmtId="0" fontId="22" fillId="0" borderId="4" xfId="1" applyFont="1" applyBorder="1"/>
    <xf numFmtId="14" fontId="23" fillId="0" borderId="4" xfId="1" applyNumberFormat="1" applyFont="1" applyBorder="1" applyAlignment="1">
      <alignment horizontal="center"/>
    </xf>
    <xf numFmtId="49" fontId="5" fillId="0" borderId="43" xfId="1" applyNumberFormat="1" applyFont="1" applyBorder="1" applyAlignment="1">
      <alignment horizontal="center"/>
    </xf>
    <xf numFmtId="14" fontId="14" fillId="0" borderId="90" xfId="1" applyNumberFormat="1" applyFont="1" applyBorder="1" applyAlignment="1">
      <alignment horizontal="center"/>
    </xf>
    <xf numFmtId="0" fontId="14" fillId="0" borderId="90" xfId="1" applyFont="1" applyBorder="1" applyAlignment="1">
      <alignment horizontal="left"/>
    </xf>
    <xf numFmtId="165" fontId="14" fillId="0" borderId="90" xfId="1" applyNumberFormat="1" applyFont="1" applyBorder="1" applyAlignment="1">
      <alignment horizontal="left"/>
    </xf>
    <xf numFmtId="165" fontId="14" fillId="0" borderId="43" xfId="1" applyNumberFormat="1" applyFont="1" applyBorder="1" applyAlignment="1">
      <alignment horizontal="left"/>
    </xf>
    <xf numFmtId="0" fontId="14" fillId="0" borderId="43" xfId="0" applyFont="1" applyBorder="1"/>
    <xf numFmtId="14" fontId="10" fillId="0" borderId="4" xfId="1" applyNumberFormat="1" applyFont="1" applyBorder="1" applyAlignment="1">
      <alignment horizontal="center"/>
    </xf>
    <xf numFmtId="49" fontId="10" fillId="0" borderId="4" xfId="1" applyNumberFormat="1" applyFont="1" applyBorder="1" applyAlignment="1">
      <alignment horizontal="center"/>
    </xf>
    <xf numFmtId="0" fontId="10" fillId="0" borderId="4" xfId="1" applyFont="1" applyBorder="1" applyAlignment="1">
      <alignment horizontal="left"/>
    </xf>
    <xf numFmtId="165" fontId="10" fillId="0" borderId="4" xfId="1" applyNumberFormat="1" applyFont="1" applyBorder="1" applyAlignment="1">
      <alignment horizontal="left"/>
    </xf>
    <xf numFmtId="165" fontId="5" fillId="0" borderId="4" xfId="1" applyNumberFormat="1" applyFont="1" applyBorder="1" applyAlignment="1">
      <alignment horizontal="right"/>
    </xf>
    <xf numFmtId="14" fontId="14" fillId="0" borderId="8" xfId="1" applyNumberFormat="1" applyFont="1" applyBorder="1" applyAlignment="1">
      <alignment horizontal="center"/>
    </xf>
    <xf numFmtId="49" fontId="14" fillId="0" borderId="8" xfId="1" applyNumberFormat="1" applyFont="1" applyBorder="1" applyAlignment="1">
      <alignment horizontal="center"/>
    </xf>
    <xf numFmtId="0" fontId="5" fillId="0" borderId="5" xfId="1" applyFont="1" applyBorder="1" applyAlignment="1">
      <alignment horizontal="left"/>
    </xf>
    <xf numFmtId="165" fontId="14" fillId="0" borderId="8" xfId="1" applyNumberFormat="1" applyFont="1" applyBorder="1" applyAlignment="1">
      <alignment horizontal="left"/>
    </xf>
    <xf numFmtId="165" fontId="5" fillId="0" borderId="8" xfId="1" applyNumberFormat="1" applyFont="1" applyBorder="1" applyAlignment="1">
      <alignment horizontal="right"/>
    </xf>
    <xf numFmtId="14" fontId="14" fillId="0" borderId="4" xfId="1" applyNumberFormat="1" applyFont="1" applyBorder="1" applyAlignment="1">
      <alignment horizontal="center"/>
    </xf>
    <xf numFmtId="0" fontId="14" fillId="0" borderId="4" xfId="1" applyFont="1" applyBorder="1"/>
    <xf numFmtId="0" fontId="14" fillId="0" borderId="4" xfId="1" applyFont="1" applyBorder="1" applyAlignment="1">
      <alignment horizontal="left"/>
    </xf>
    <xf numFmtId="165" fontId="14" fillId="0" borderId="4" xfId="1" applyNumberFormat="1" applyFont="1" applyBorder="1" applyAlignment="1">
      <alignment horizontal="left"/>
    </xf>
    <xf numFmtId="14" fontId="5" fillId="0" borderId="4" xfId="1" applyNumberFormat="1" applyFont="1" applyBorder="1" applyAlignment="1">
      <alignment horizontal="center"/>
    </xf>
    <xf numFmtId="165" fontId="14" fillId="0" borderId="4" xfId="0" applyNumberFormat="1" applyFont="1" applyBorder="1" applyAlignment="1">
      <alignment horizontal="right"/>
    </xf>
    <xf numFmtId="0" fontId="14" fillId="0" borderId="4" xfId="0" applyFont="1" applyBorder="1"/>
    <xf numFmtId="164" fontId="10" fillId="0" borderId="8" xfId="1" applyNumberFormat="1" applyFont="1" applyBorder="1"/>
    <xf numFmtId="49" fontId="5" fillId="0" borderId="83" xfId="0" applyNumberFormat="1" applyFont="1" applyBorder="1" applyAlignment="1">
      <alignment horizontal="center"/>
    </xf>
    <xf numFmtId="14" fontId="5" fillId="0" borderId="83" xfId="1" applyNumberFormat="1" applyFont="1" applyBorder="1" applyAlignment="1">
      <alignment horizontal="center"/>
    </xf>
    <xf numFmtId="49" fontId="5" fillId="0" borderId="83" xfId="1" applyNumberFormat="1" applyFont="1" applyBorder="1" applyAlignment="1">
      <alignment horizontal="center"/>
    </xf>
    <xf numFmtId="0" fontId="5" fillId="0" borderId="83" xfId="1" applyFont="1" applyBorder="1" applyAlignment="1">
      <alignment horizontal="left"/>
    </xf>
    <xf numFmtId="165" fontId="5" fillId="0" borderId="83" xfId="1" applyNumberFormat="1" applyFont="1" applyBorder="1" applyAlignment="1">
      <alignment horizontal="left"/>
    </xf>
    <xf numFmtId="165" fontId="5" fillId="0" borderId="83" xfId="0" applyNumberFormat="1" applyFont="1" applyBorder="1" applyAlignment="1">
      <alignment horizontal="left"/>
    </xf>
    <xf numFmtId="0" fontId="22" fillId="0" borderId="83" xfId="1" applyFont="1" applyBorder="1"/>
    <xf numFmtId="49" fontId="5" fillId="0" borderId="47" xfId="1" applyNumberFormat="1" applyFont="1" applyBorder="1" applyAlignment="1">
      <alignment horizontal="center"/>
    </xf>
    <xf numFmtId="14" fontId="5" fillId="0" borderId="47" xfId="1" applyNumberFormat="1" applyFont="1" applyBorder="1" applyAlignment="1">
      <alignment horizontal="center"/>
    </xf>
    <xf numFmtId="0" fontId="5" fillId="0" borderId="47" xfId="1" applyFont="1" applyBorder="1" applyAlignment="1">
      <alignment horizontal="left"/>
    </xf>
    <xf numFmtId="165" fontId="14" fillId="0" borderId="47" xfId="0" applyNumberFormat="1" applyFont="1" applyBorder="1" applyAlignment="1">
      <alignment horizontal="right"/>
    </xf>
    <xf numFmtId="165" fontId="5" fillId="0" borderId="47" xfId="1" applyNumberFormat="1" applyFont="1" applyBorder="1" applyAlignment="1">
      <alignment horizontal="right"/>
    </xf>
    <xf numFmtId="0" fontId="14" fillId="0" borderId="47" xfId="0" applyFont="1" applyBorder="1"/>
    <xf numFmtId="49" fontId="5" fillId="0" borderId="41" xfId="1" applyNumberFormat="1" applyFont="1" applyBorder="1" applyAlignment="1">
      <alignment horizontal="center"/>
    </xf>
    <xf numFmtId="14" fontId="14" fillId="0" borderId="41" xfId="1" applyNumberFormat="1" applyFont="1" applyBorder="1" applyAlignment="1">
      <alignment horizontal="center"/>
    </xf>
    <xf numFmtId="0" fontId="14" fillId="0" borderId="41" xfId="1" applyFont="1" applyBorder="1"/>
    <xf numFmtId="0" fontId="14" fillId="0" borderId="41" xfId="1" applyFont="1" applyBorder="1" applyAlignment="1">
      <alignment horizontal="left"/>
    </xf>
    <xf numFmtId="165" fontId="14" fillId="0" borderId="41" xfId="1" applyNumberFormat="1" applyFont="1" applyBorder="1" applyAlignment="1">
      <alignment horizontal="left"/>
    </xf>
    <xf numFmtId="165" fontId="5" fillId="0" borderId="41" xfId="1" applyNumberFormat="1" applyFont="1" applyBorder="1" applyAlignment="1">
      <alignment horizontal="right"/>
    </xf>
    <xf numFmtId="0" fontId="22" fillId="0" borderId="41" xfId="1" applyFont="1" applyBorder="1"/>
    <xf numFmtId="14" fontId="18" fillId="0" borderId="4" xfId="1" applyNumberFormat="1" applyFont="1" applyBorder="1" applyAlignment="1">
      <alignment horizontal="center"/>
    </xf>
    <xf numFmtId="49" fontId="14" fillId="0" borderId="4" xfId="1" applyNumberFormat="1" applyFont="1" applyBorder="1" applyAlignment="1">
      <alignment horizontal="center"/>
    </xf>
    <xf numFmtId="167" fontId="22" fillId="0" borderId="4" xfId="1" applyNumberFormat="1" applyFont="1" applyBorder="1"/>
    <xf numFmtId="49" fontId="5" fillId="0" borderId="1" xfId="1" applyNumberFormat="1" applyFont="1" applyBorder="1" applyAlignment="1">
      <alignment horizontal="center"/>
    </xf>
    <xf numFmtId="14" fontId="14" fillId="0" borderId="1" xfId="1" applyNumberFormat="1" applyFont="1" applyBorder="1" applyAlignment="1">
      <alignment horizontal="center"/>
    </xf>
    <xf numFmtId="49" fontId="14" fillId="0" borderId="1" xfId="1" applyNumberFormat="1" applyFont="1" applyBorder="1" applyAlignment="1">
      <alignment horizontal="center"/>
    </xf>
    <xf numFmtId="0" fontId="14" fillId="0" borderId="1" xfId="1" applyFont="1" applyBorder="1" applyAlignment="1">
      <alignment horizontal="left"/>
    </xf>
    <xf numFmtId="165" fontId="14" fillId="0" borderId="1" xfId="1" applyNumberFormat="1" applyFont="1" applyBorder="1" applyAlignment="1">
      <alignment horizontal="left"/>
    </xf>
    <xf numFmtId="164" fontId="5" fillId="0" borderId="17" xfId="1" applyNumberFormat="1" applyFont="1" applyBorder="1" applyAlignment="1">
      <alignment horizontal="right"/>
    </xf>
    <xf numFmtId="49" fontId="5" fillId="0" borderId="97" xfId="1" applyNumberFormat="1" applyFont="1" applyBorder="1" applyAlignment="1">
      <alignment horizontal="center"/>
    </xf>
    <xf numFmtId="14" fontId="14" fillId="0" borderId="97" xfId="1" applyNumberFormat="1" applyFont="1" applyBorder="1" applyAlignment="1">
      <alignment horizontal="center"/>
    </xf>
    <xf numFmtId="0" fontId="14" fillId="0" borderId="97" xfId="1" applyFont="1" applyBorder="1"/>
    <xf numFmtId="0" fontId="14" fillId="0" borderId="97" xfId="1" applyFont="1" applyBorder="1" applyAlignment="1">
      <alignment horizontal="left"/>
    </xf>
    <xf numFmtId="165" fontId="14" fillId="0" borderId="97" xfId="1" applyNumberFormat="1" applyFont="1" applyBorder="1" applyAlignment="1">
      <alignment horizontal="left"/>
    </xf>
    <xf numFmtId="165" fontId="5" fillId="0" borderId="97" xfId="1" applyNumberFormat="1" applyFont="1" applyBorder="1" applyAlignment="1">
      <alignment horizontal="right"/>
    </xf>
    <xf numFmtId="0" fontId="22" fillId="0" borderId="97" xfId="1" applyFont="1" applyBorder="1"/>
    <xf numFmtId="49" fontId="5" fillId="0" borderId="94" xfId="1" applyNumberFormat="1" applyFont="1" applyBorder="1" applyAlignment="1">
      <alignment horizontal="center"/>
    </xf>
    <xf numFmtId="14" fontId="5" fillId="0" borderId="94" xfId="1" applyNumberFormat="1" applyFont="1" applyBorder="1" applyAlignment="1">
      <alignment horizontal="center"/>
    </xf>
    <xf numFmtId="0" fontId="5" fillId="0" borderId="94" xfId="1" applyFont="1" applyBorder="1" applyAlignment="1">
      <alignment horizontal="left"/>
    </xf>
    <xf numFmtId="165" fontId="14" fillId="0" borderId="94" xfId="0" applyNumberFormat="1" applyFont="1" applyBorder="1" applyAlignment="1">
      <alignment horizontal="right"/>
    </xf>
    <xf numFmtId="165" fontId="5" fillId="0" borderId="94" xfId="1" applyNumberFormat="1" applyFont="1" applyBorder="1" applyAlignment="1">
      <alignment horizontal="right"/>
    </xf>
    <xf numFmtId="0" fontId="14" fillId="0" borderId="94" xfId="0" applyFont="1" applyBorder="1"/>
    <xf numFmtId="0" fontId="10" fillId="0" borderId="43" xfId="1" applyFont="1" applyBorder="1" applyAlignment="1">
      <alignment horizontal="center"/>
    </xf>
    <xf numFmtId="14" fontId="22" fillId="0" borderId="43" xfId="1" applyNumberFormat="1" applyFont="1" applyBorder="1"/>
    <xf numFmtId="0" fontId="22" fillId="0" borderId="43" xfId="1" applyFont="1" applyBorder="1"/>
    <xf numFmtId="165" fontId="5" fillId="0" borderId="43" xfId="1" applyNumberFormat="1" applyFont="1" applyBorder="1" applyAlignment="1">
      <alignment horizontal="right"/>
    </xf>
    <xf numFmtId="0" fontId="10" fillId="0" borderId="43" xfId="1" applyFont="1" applyBorder="1"/>
    <xf numFmtId="14" fontId="10" fillId="0" borderId="49" xfId="1" applyNumberFormat="1" applyFont="1" applyBorder="1" applyAlignment="1">
      <alignment horizontal="center"/>
    </xf>
    <xf numFmtId="0" fontId="10" fillId="0" borderId="49" xfId="1" applyFont="1" applyBorder="1"/>
    <xf numFmtId="0" fontId="10" fillId="0" borderId="49" xfId="1" applyFont="1" applyBorder="1" applyAlignment="1">
      <alignment horizontal="left"/>
    </xf>
    <xf numFmtId="165" fontId="10" fillId="0" borderId="49" xfId="1" applyNumberFormat="1" applyFont="1" applyBorder="1"/>
    <xf numFmtId="0" fontId="14" fillId="0" borderId="49" xfId="0" applyFont="1" applyBorder="1"/>
    <xf numFmtId="165" fontId="10" fillId="0" borderId="4" xfId="1" applyNumberFormat="1" applyFont="1" applyBorder="1"/>
    <xf numFmtId="14" fontId="14" fillId="0" borderId="47" xfId="1" applyNumberFormat="1" applyFont="1" applyBorder="1" applyAlignment="1">
      <alignment horizontal="center"/>
    </xf>
    <xf numFmtId="0" fontId="14" fillId="0" borderId="47" xfId="1" applyFont="1" applyBorder="1"/>
    <xf numFmtId="0" fontId="14" fillId="0" borderId="47" xfId="1" applyFont="1" applyBorder="1" applyAlignment="1">
      <alignment horizontal="left"/>
    </xf>
    <xf numFmtId="165" fontId="14" fillId="0" borderId="47" xfId="1" applyNumberFormat="1" applyFont="1" applyBorder="1" applyAlignment="1">
      <alignment horizontal="left"/>
    </xf>
    <xf numFmtId="0" fontId="22" fillId="0" borderId="47" xfId="1" applyFont="1" applyBorder="1"/>
    <xf numFmtId="49" fontId="5" fillId="0" borderId="2" xfId="1" applyNumberFormat="1" applyFont="1" applyBorder="1" applyAlignment="1">
      <alignment horizontal="center"/>
    </xf>
    <xf numFmtId="14" fontId="14" fillId="0" borderId="2" xfId="1" applyNumberFormat="1" applyFont="1" applyBorder="1" applyAlignment="1">
      <alignment horizontal="center"/>
    </xf>
    <xf numFmtId="49" fontId="14" fillId="0" borderId="2" xfId="1" applyNumberFormat="1" applyFont="1" applyBorder="1" applyAlignment="1">
      <alignment horizontal="center"/>
    </xf>
    <xf numFmtId="0" fontId="14" fillId="0" borderId="2" xfId="1" applyFont="1" applyBorder="1" applyAlignment="1">
      <alignment horizontal="left"/>
    </xf>
    <xf numFmtId="165" fontId="14" fillId="0" borderId="2" xfId="1" applyNumberFormat="1" applyFont="1" applyBorder="1" applyAlignment="1">
      <alignment horizontal="left"/>
    </xf>
    <xf numFmtId="165" fontId="5" fillId="0" borderId="2" xfId="1" applyNumberFormat="1" applyFont="1" applyBorder="1" applyAlignment="1">
      <alignment horizontal="right"/>
    </xf>
    <xf numFmtId="49" fontId="5" fillId="0" borderId="90" xfId="1" applyNumberFormat="1" applyFont="1" applyBorder="1" applyAlignment="1">
      <alignment horizontal="center"/>
    </xf>
    <xf numFmtId="0" fontId="14" fillId="0" borderId="90" xfId="1" applyFont="1" applyBorder="1"/>
    <xf numFmtId="165" fontId="5" fillId="0" borderId="90" xfId="1" applyNumberFormat="1" applyFont="1" applyBorder="1" applyAlignment="1">
      <alignment horizontal="right"/>
    </xf>
    <xf numFmtId="0" fontId="14" fillId="0" borderId="83" xfId="0" applyFont="1" applyBorder="1"/>
    <xf numFmtId="49" fontId="5" fillId="0" borderId="89" xfId="0" applyNumberFormat="1" applyFont="1" applyBorder="1" applyAlignment="1">
      <alignment horizontal="center"/>
    </xf>
    <xf numFmtId="14" fontId="5" fillId="0" borderId="89" xfId="1" applyNumberFormat="1" applyFont="1" applyBorder="1" applyAlignment="1">
      <alignment horizontal="center"/>
    </xf>
    <xf numFmtId="49" fontId="5" fillId="0" borderId="89" xfId="1" applyNumberFormat="1" applyFont="1" applyBorder="1" applyAlignment="1">
      <alignment horizontal="center"/>
    </xf>
    <xf numFmtId="0" fontId="5" fillId="0" borderId="89" xfId="1" applyFont="1" applyBorder="1" applyAlignment="1">
      <alignment horizontal="left"/>
    </xf>
    <xf numFmtId="165" fontId="5" fillId="0" borderId="89" xfId="1" applyNumberFormat="1" applyFont="1" applyBorder="1" applyAlignment="1">
      <alignment horizontal="left"/>
    </xf>
    <xf numFmtId="165" fontId="5" fillId="0" borderId="89" xfId="0" applyNumberFormat="1" applyFont="1" applyBorder="1" applyAlignment="1">
      <alignment horizontal="left"/>
    </xf>
    <xf numFmtId="0" fontId="22" fillId="0" borderId="89" xfId="1" applyFont="1" applyBorder="1"/>
    <xf numFmtId="14" fontId="24" fillId="0" borderId="43" xfId="1" applyNumberFormat="1" applyFont="1" applyBorder="1" applyAlignment="1">
      <alignment horizontal="center"/>
    </xf>
    <xf numFmtId="49" fontId="25" fillId="0" borderId="43" xfId="1" applyNumberFormat="1" applyFont="1" applyBorder="1" applyAlignment="1">
      <alignment horizontal="center"/>
    </xf>
    <xf numFmtId="0" fontId="24" fillId="0" borderId="43" xfId="1" applyFont="1" applyBorder="1"/>
    <xf numFmtId="0" fontId="6" fillId="0" borderId="4" xfId="1" applyFont="1" applyBorder="1"/>
    <xf numFmtId="49" fontId="5" fillId="0" borderId="91" xfId="0" applyNumberFormat="1" applyFont="1" applyBorder="1" applyAlignment="1">
      <alignment horizontal="center"/>
    </xf>
    <xf numFmtId="14" fontId="5" fillId="0" borderId="91" xfId="1" applyNumberFormat="1" applyFont="1" applyBorder="1" applyAlignment="1">
      <alignment horizontal="center"/>
    </xf>
    <xf numFmtId="49" fontId="5" fillId="0" borderId="91" xfId="1" applyNumberFormat="1" applyFont="1" applyBorder="1" applyAlignment="1">
      <alignment horizontal="center"/>
    </xf>
    <xf numFmtId="0" fontId="5" fillId="0" borderId="91" xfId="1" applyFont="1" applyBorder="1" applyAlignment="1">
      <alignment horizontal="left"/>
    </xf>
    <xf numFmtId="165" fontId="5" fillId="0" borderId="91" xfId="1" applyNumberFormat="1" applyFont="1" applyBorder="1" applyAlignment="1">
      <alignment horizontal="left"/>
    </xf>
    <xf numFmtId="165" fontId="5" fillId="0" borderId="48" xfId="0" applyNumberFormat="1" applyFont="1" applyBorder="1" applyAlignment="1">
      <alignment horizontal="left"/>
    </xf>
    <xf numFmtId="0" fontId="22" fillId="0" borderId="48" xfId="1" applyFont="1" applyBorder="1"/>
    <xf numFmtId="49" fontId="5" fillId="0" borderId="48" xfId="0" applyNumberFormat="1" applyFont="1" applyBorder="1" applyAlignment="1">
      <alignment horizontal="center"/>
    </xf>
    <xf numFmtId="14" fontId="5" fillId="0" borderId="48" xfId="1" applyNumberFormat="1" applyFont="1" applyBorder="1" applyAlignment="1">
      <alignment horizontal="center"/>
    </xf>
    <xf numFmtId="49" fontId="5" fillId="0" borderId="48" xfId="1" applyNumberFormat="1" applyFont="1" applyBorder="1" applyAlignment="1">
      <alignment horizontal="center"/>
    </xf>
    <xf numFmtId="0" fontId="5" fillId="0" borderId="48" xfId="1" applyFont="1" applyBorder="1" applyAlignment="1">
      <alignment horizontal="left"/>
    </xf>
    <xf numFmtId="165" fontId="5" fillId="0" borderId="48" xfId="1" applyNumberFormat="1" applyFont="1" applyBorder="1" applyAlignment="1">
      <alignment horizontal="left"/>
    </xf>
    <xf numFmtId="14" fontId="10" fillId="0" borderId="47" xfId="1" applyNumberFormat="1" applyFont="1" applyBorder="1" applyAlignment="1">
      <alignment horizontal="center"/>
    </xf>
    <xf numFmtId="0" fontId="10" fillId="0" borderId="47" xfId="1" applyFont="1" applyBorder="1"/>
    <xf numFmtId="0" fontId="10" fillId="0" borderId="47" xfId="1" applyFont="1" applyBorder="1" applyAlignment="1">
      <alignment horizontal="left"/>
    </xf>
    <xf numFmtId="165" fontId="10" fillId="0" borderId="47" xfId="1" applyNumberFormat="1" applyFont="1" applyBorder="1"/>
    <xf numFmtId="49" fontId="5" fillId="0" borderId="59" xfId="1" applyNumberFormat="1" applyFont="1" applyBorder="1" applyAlignment="1">
      <alignment horizontal="center"/>
    </xf>
    <xf numFmtId="14" fontId="14" fillId="0" borderId="59" xfId="0" applyNumberFormat="1" applyFont="1" applyBorder="1"/>
    <xf numFmtId="0" fontId="14" fillId="0" borderId="59" xfId="1" applyFont="1" applyBorder="1" applyAlignment="1">
      <alignment horizontal="left"/>
    </xf>
    <xf numFmtId="165" fontId="14" fillId="0" borderId="59" xfId="1" applyNumberFormat="1" applyFont="1" applyBorder="1"/>
    <xf numFmtId="0" fontId="6" fillId="0" borderId="59" xfId="1" applyFont="1" applyBorder="1"/>
    <xf numFmtId="49" fontId="5" fillId="0" borderId="95" xfId="1" applyNumberFormat="1" applyFont="1" applyBorder="1" applyAlignment="1">
      <alignment horizontal="center"/>
    </xf>
    <xf numFmtId="14" fontId="14" fillId="0" borderId="95" xfId="1" applyNumberFormat="1" applyFont="1" applyBorder="1" applyAlignment="1">
      <alignment horizontal="center"/>
    </xf>
    <xf numFmtId="49" fontId="14" fillId="0" borderId="95" xfId="1" applyNumberFormat="1" applyFont="1" applyBorder="1" applyAlignment="1">
      <alignment horizontal="center"/>
    </xf>
    <xf numFmtId="165" fontId="5" fillId="0" borderId="95" xfId="1" applyNumberFormat="1" applyFont="1" applyBorder="1" applyAlignment="1">
      <alignment horizontal="right"/>
    </xf>
    <xf numFmtId="167" fontId="22" fillId="0" borderId="95" xfId="1" applyNumberFormat="1" applyFont="1" applyBorder="1"/>
    <xf numFmtId="49" fontId="5" fillId="0" borderId="93" xfId="1" applyNumberFormat="1" applyFont="1" applyBorder="1" applyAlignment="1">
      <alignment horizontal="center"/>
    </xf>
    <xf numFmtId="14" fontId="14" fillId="0" borderId="93" xfId="0" applyNumberFormat="1" applyFont="1" applyBorder="1"/>
    <xf numFmtId="0" fontId="14" fillId="0" borderId="93" xfId="0" applyFont="1" applyBorder="1"/>
    <xf numFmtId="0" fontId="14" fillId="0" borderId="93" xfId="1" applyFont="1" applyBorder="1" applyAlignment="1">
      <alignment horizontal="left"/>
    </xf>
    <xf numFmtId="165" fontId="14" fillId="0" borderId="93" xfId="1" applyNumberFormat="1" applyFont="1" applyBorder="1"/>
    <xf numFmtId="0" fontId="6" fillId="0" borderId="93" xfId="1" applyFont="1" applyBorder="1"/>
    <xf numFmtId="14" fontId="22" fillId="0" borderId="8" xfId="1" applyNumberFormat="1" applyFont="1" applyBorder="1"/>
    <xf numFmtId="0" fontId="22" fillId="0" borderId="8" xfId="1" applyFont="1" applyBorder="1"/>
    <xf numFmtId="14" fontId="14" fillId="0" borderId="0" xfId="0" applyNumberFormat="1" applyFont="1"/>
    <xf numFmtId="49" fontId="5" fillId="0" borderId="31" xfId="1" applyNumberFormat="1" applyFont="1" applyBorder="1" applyAlignment="1">
      <alignment horizontal="center"/>
    </xf>
    <xf numFmtId="14" fontId="14" fillId="0" borderId="31" xfId="1" applyNumberFormat="1" applyFont="1" applyBorder="1" applyAlignment="1">
      <alignment horizontal="center"/>
    </xf>
    <xf numFmtId="49" fontId="14" fillId="0" borderId="31" xfId="1" applyNumberFormat="1" applyFont="1" applyBorder="1" applyAlignment="1">
      <alignment horizontal="center"/>
    </xf>
    <xf numFmtId="0" fontId="14" fillId="0" borderId="31" xfId="1" applyFont="1" applyBorder="1" applyAlignment="1">
      <alignment horizontal="left"/>
    </xf>
    <xf numFmtId="165" fontId="14" fillId="0" borderId="31" xfId="1" applyNumberFormat="1" applyFont="1" applyBorder="1" applyAlignment="1">
      <alignment horizontal="left"/>
    </xf>
    <xf numFmtId="165" fontId="5" fillId="0" borderId="31" xfId="1" applyNumberFormat="1" applyFont="1" applyBorder="1" applyAlignment="1">
      <alignment horizontal="right"/>
    </xf>
    <xf numFmtId="49" fontId="5" fillId="0" borderId="9" xfId="1" applyNumberFormat="1" applyFont="1" applyBorder="1" applyAlignment="1">
      <alignment horizontal="center"/>
    </xf>
    <xf numFmtId="14" fontId="14" fillId="0" borderId="9" xfId="1" applyNumberFormat="1" applyFont="1" applyBorder="1" applyAlignment="1">
      <alignment horizontal="center"/>
    </xf>
    <xf numFmtId="49" fontId="14" fillId="0" borderId="9" xfId="1" applyNumberFormat="1" applyFont="1" applyBorder="1" applyAlignment="1">
      <alignment horizontal="center"/>
    </xf>
    <xf numFmtId="0" fontId="14" fillId="0" borderId="9" xfId="1" applyFont="1" applyBorder="1" applyAlignment="1">
      <alignment horizontal="left"/>
    </xf>
    <xf numFmtId="165" fontId="14" fillId="0" borderId="9" xfId="1" applyNumberFormat="1" applyFont="1" applyBorder="1" applyAlignment="1">
      <alignment horizontal="left"/>
    </xf>
    <xf numFmtId="165" fontId="5" fillId="0" borderId="9" xfId="1" applyNumberFormat="1" applyFont="1" applyBorder="1" applyAlignment="1">
      <alignment horizontal="right"/>
    </xf>
    <xf numFmtId="49" fontId="5" fillId="0" borderId="96" xfId="1" applyNumberFormat="1" applyFont="1" applyBorder="1" applyAlignment="1">
      <alignment horizontal="center"/>
    </xf>
    <xf numFmtId="14" fontId="14" fillId="0" borderId="96" xfId="0" applyNumberFormat="1" applyFont="1" applyBorder="1"/>
    <xf numFmtId="0" fontId="14" fillId="0" borderId="96" xfId="0" applyFont="1" applyBorder="1"/>
    <xf numFmtId="0" fontId="14" fillId="0" borderId="96" xfId="1" applyFont="1" applyBorder="1" applyAlignment="1">
      <alignment horizontal="left"/>
    </xf>
    <xf numFmtId="165" fontId="14" fillId="0" borderId="96" xfId="1" applyNumberFormat="1" applyFont="1" applyBorder="1"/>
    <xf numFmtId="0" fontId="6" fillId="0" borderId="96" xfId="1" applyFont="1" applyBorder="1"/>
    <xf numFmtId="14" fontId="14" fillId="0" borderId="97" xfId="0" applyNumberFormat="1" applyFont="1" applyBorder="1"/>
    <xf numFmtId="165" fontId="14" fillId="0" borderId="97" xfId="1" applyNumberFormat="1" applyFont="1" applyBorder="1"/>
    <xf numFmtId="0" fontId="6" fillId="0" borderId="97" xfId="1" applyFont="1" applyBorder="1"/>
    <xf numFmtId="14" fontId="14" fillId="0" borderId="59" xfId="1" applyNumberFormat="1" applyFont="1" applyBorder="1" applyAlignment="1">
      <alignment horizontal="center"/>
    </xf>
    <xf numFmtId="0" fontId="5" fillId="0" borderId="59" xfId="1" applyFont="1" applyBorder="1" applyAlignment="1">
      <alignment horizontal="left"/>
    </xf>
    <xf numFmtId="165" fontId="5" fillId="0" borderId="59" xfId="1" applyNumberFormat="1" applyFont="1" applyBorder="1" applyAlignment="1">
      <alignment horizontal="left"/>
    </xf>
    <xf numFmtId="165" fontId="5" fillId="0" borderId="59" xfId="1" applyNumberFormat="1" applyFont="1" applyBorder="1" applyAlignment="1">
      <alignment horizontal="right"/>
    </xf>
    <xf numFmtId="14" fontId="14" fillId="0" borderId="49" xfId="1" applyNumberFormat="1" applyFont="1" applyBorder="1" applyAlignment="1">
      <alignment horizontal="center"/>
    </xf>
    <xf numFmtId="49" fontId="14" fillId="0" borderId="49" xfId="1" applyNumberFormat="1" applyFont="1" applyBorder="1" applyAlignment="1">
      <alignment horizontal="center"/>
    </xf>
    <xf numFmtId="0" fontId="14" fillId="0" borderId="49" xfId="1" applyFont="1" applyBorder="1" applyAlignment="1">
      <alignment horizontal="left"/>
    </xf>
    <xf numFmtId="165" fontId="14" fillId="0" borderId="49" xfId="1" applyNumberFormat="1" applyFont="1" applyBorder="1" applyAlignment="1">
      <alignment horizontal="left"/>
    </xf>
    <xf numFmtId="165" fontId="5" fillId="0" borderId="49" xfId="1" applyNumberFormat="1" applyFont="1" applyBorder="1" applyAlignment="1">
      <alignment horizontal="right"/>
    </xf>
    <xf numFmtId="167" fontId="22" fillId="0" borderId="49" xfId="1" applyNumberFormat="1" applyFont="1" applyBorder="1"/>
    <xf numFmtId="14" fontId="10" fillId="0" borderId="48" xfId="1" applyNumberFormat="1" applyFont="1" applyBorder="1"/>
    <xf numFmtId="0" fontId="10" fillId="0" borderId="48" xfId="1" applyFont="1" applyBorder="1" applyAlignment="1">
      <alignment horizontal="left"/>
    </xf>
    <xf numFmtId="165" fontId="5" fillId="0" borderId="48" xfId="1" applyNumberFormat="1" applyFont="1" applyBorder="1" applyAlignment="1">
      <alignment horizontal="right"/>
    </xf>
    <xf numFmtId="164" fontId="10" fillId="0" borderId="48" xfId="1" applyNumberFormat="1" applyFont="1" applyBorder="1"/>
    <xf numFmtId="0" fontId="14" fillId="0" borderId="48" xfId="0" applyFont="1" applyBorder="1"/>
    <xf numFmtId="14" fontId="5" fillId="0" borderId="97" xfId="1" applyNumberFormat="1" applyFont="1" applyBorder="1" applyAlignment="1">
      <alignment horizontal="center"/>
    </xf>
    <xf numFmtId="0" fontId="5" fillId="0" borderId="97" xfId="1" applyFont="1" applyBorder="1" applyAlignment="1">
      <alignment horizontal="left"/>
    </xf>
    <xf numFmtId="165" fontId="5" fillId="0" borderId="97" xfId="1" applyNumberFormat="1" applyFont="1" applyBorder="1" applyAlignment="1">
      <alignment horizontal="left"/>
    </xf>
    <xf numFmtId="165" fontId="5" fillId="0" borderId="97" xfId="0" applyNumberFormat="1" applyFont="1" applyBorder="1" applyAlignment="1">
      <alignment horizontal="left"/>
    </xf>
    <xf numFmtId="49" fontId="5" fillId="0" borderId="0" xfId="1" applyNumberFormat="1" applyFont="1" applyAlignment="1">
      <alignment horizontal="center"/>
    </xf>
    <xf numFmtId="14" fontId="14" fillId="0" borderId="0" xfId="1" applyNumberFormat="1" applyFont="1" applyAlignment="1">
      <alignment horizontal="center"/>
    </xf>
    <xf numFmtId="49" fontId="14" fillId="0" borderId="0" xfId="1" applyNumberFormat="1" applyFont="1" applyAlignment="1">
      <alignment horizontal="center"/>
    </xf>
    <xf numFmtId="0" fontId="14" fillId="0" borderId="0" xfId="1" applyFont="1" applyAlignment="1">
      <alignment horizontal="left"/>
    </xf>
    <xf numFmtId="165" fontId="14" fillId="0" borderId="0" xfId="1" applyNumberFormat="1" applyFont="1" applyAlignment="1">
      <alignment horizontal="left"/>
    </xf>
    <xf numFmtId="165" fontId="5" fillId="0" borderId="0" xfId="1" applyNumberFormat="1" applyFont="1" applyAlignment="1">
      <alignment horizontal="right"/>
    </xf>
    <xf numFmtId="167" fontId="22" fillId="0" borderId="101" xfId="1" applyNumberFormat="1" applyFont="1" applyBorder="1"/>
    <xf numFmtId="49" fontId="5" fillId="0" borderId="92" xfId="1" applyNumberFormat="1" applyFont="1" applyBorder="1" applyAlignment="1">
      <alignment horizontal="center"/>
    </xf>
    <xf numFmtId="14" fontId="10" fillId="0" borderId="92" xfId="1" applyNumberFormat="1" applyFont="1" applyBorder="1"/>
    <xf numFmtId="0" fontId="10" fillId="0" borderId="92" xfId="1" applyFont="1" applyBorder="1" applyAlignment="1">
      <alignment horizontal="left"/>
    </xf>
    <xf numFmtId="165" fontId="5" fillId="0" borderId="92" xfId="1" applyNumberFormat="1" applyFont="1" applyBorder="1" applyAlignment="1">
      <alignment horizontal="right"/>
    </xf>
    <xf numFmtId="164" fontId="10" fillId="0" borderId="92" xfId="1" applyNumberFormat="1" applyFont="1" applyBorder="1"/>
    <xf numFmtId="0" fontId="14" fillId="0" borderId="92" xfId="0" applyFont="1" applyBorder="1"/>
    <xf numFmtId="0" fontId="10" fillId="0" borderId="46" xfId="1" applyFont="1" applyBorder="1"/>
    <xf numFmtId="164" fontId="5" fillId="0" borderId="4" xfId="1" applyNumberFormat="1" applyFont="1" applyBorder="1" applyAlignment="1">
      <alignment horizontal="right"/>
    </xf>
    <xf numFmtId="49" fontId="5" fillId="0" borderId="0" xfId="0" applyNumberFormat="1" applyFont="1" applyAlignment="1">
      <alignment horizontal="center"/>
    </xf>
    <xf numFmtId="14" fontId="5" fillId="0" borderId="0" xfId="1" applyNumberFormat="1" applyFont="1" applyAlignment="1">
      <alignment horizontal="center"/>
    </xf>
    <xf numFmtId="0" fontId="5" fillId="0" borderId="0" xfId="1" applyFont="1" applyAlignment="1">
      <alignment horizontal="left"/>
    </xf>
    <xf numFmtId="165" fontId="5" fillId="0" borderId="0" xfId="1" applyNumberFormat="1" applyFont="1" applyAlignment="1">
      <alignment horizontal="left"/>
    </xf>
    <xf numFmtId="165" fontId="5" fillId="0" borderId="0" xfId="0" applyNumberFormat="1" applyFont="1" applyAlignment="1">
      <alignment horizontal="left"/>
    </xf>
    <xf numFmtId="0" fontId="22" fillId="0" borderId="101" xfId="1" applyFont="1" applyBorder="1"/>
    <xf numFmtId="4" fontId="26" fillId="0" borderId="0" xfId="0" applyNumberFormat="1" applyFont="1"/>
    <xf numFmtId="0" fontId="27" fillId="0" borderId="0" xfId="0" applyFont="1"/>
    <xf numFmtId="0" fontId="28" fillId="0" borderId="39" xfId="0" applyFont="1" applyBorder="1" applyAlignment="1">
      <alignment horizontal="center" wrapText="1"/>
    </xf>
    <xf numFmtId="0" fontId="28" fillId="0" borderId="40" xfId="0" applyFont="1" applyBorder="1" applyAlignment="1">
      <alignment horizontal="center" wrapText="1"/>
    </xf>
    <xf numFmtId="3" fontId="28" fillId="0" borderId="8" xfId="0" applyNumberFormat="1" applyFont="1" applyBorder="1"/>
    <xf numFmtId="3" fontId="28" fillId="0" borderId="97" xfId="0" applyNumberFormat="1" applyFont="1" applyBorder="1"/>
    <xf numFmtId="3" fontId="27" fillId="0" borderId="97" xfId="0" applyNumberFormat="1" applyFont="1" applyBorder="1"/>
    <xf numFmtId="3" fontId="16" fillId="0" borderId="43" xfId="0" applyNumberFormat="1" applyFont="1" applyBorder="1"/>
    <xf numFmtId="0" fontId="0" fillId="0" borderId="109" xfId="0" applyBorder="1"/>
    <xf numFmtId="3" fontId="27" fillId="0" borderId="0" xfId="0" applyNumberFormat="1" applyFont="1"/>
    <xf numFmtId="3" fontId="0" fillId="0" borderId="53" xfId="0" applyNumberFormat="1" applyBorder="1"/>
    <xf numFmtId="3" fontId="0" fillId="0" borderId="101" xfId="0" applyNumberFormat="1" applyBorder="1"/>
    <xf numFmtId="0" fontId="14" fillId="0" borderId="101" xfId="0" applyFont="1" applyBorder="1"/>
    <xf numFmtId="1" fontId="0" fillId="0" borderId="8" xfId="0" applyNumberFormat="1" applyBorder="1"/>
    <xf numFmtId="1" fontId="0" fillId="0" borderId="43" xfId="0" applyNumberFormat="1" applyBorder="1"/>
    <xf numFmtId="1" fontId="15" fillId="0" borderId="104" xfId="0" applyNumberFormat="1" applyFont="1" applyBorder="1" applyAlignment="1">
      <alignment horizontal="right"/>
    </xf>
    <xf numFmtId="3" fontId="30" fillId="0" borderId="97" xfId="0" applyNumberFormat="1" applyFont="1" applyBorder="1"/>
    <xf numFmtId="0" fontId="10" fillId="0" borderId="65" xfId="0" applyFont="1" applyBorder="1"/>
    <xf numFmtId="0" fontId="0" fillId="0" borderId="48" xfId="0" applyBorder="1"/>
    <xf numFmtId="3" fontId="0" fillId="0" borderId="48" xfId="0" applyNumberFormat="1" applyBorder="1"/>
    <xf numFmtId="0" fontId="0" fillId="0" borderId="65" xfId="0" applyBorder="1"/>
    <xf numFmtId="4" fontId="0" fillId="0" borderId="48" xfId="0" applyNumberFormat="1" applyBorder="1"/>
    <xf numFmtId="0" fontId="10" fillId="0" borderId="110" xfId="0" applyFont="1" applyBorder="1"/>
    <xf numFmtId="0" fontId="0" fillId="0" borderId="110" xfId="0" applyBorder="1"/>
    <xf numFmtId="3" fontId="0" fillId="0" borderId="110" xfId="0" applyNumberFormat="1" applyBorder="1"/>
    <xf numFmtId="4" fontId="0" fillId="0" borderId="110" xfId="0" applyNumberFormat="1" applyBorder="1"/>
    <xf numFmtId="49" fontId="14" fillId="0" borderId="59" xfId="1" applyNumberFormat="1" applyFont="1" applyBorder="1" applyAlignment="1">
      <alignment horizontal="center"/>
    </xf>
    <xf numFmtId="0" fontId="14" fillId="0" borderId="59" xfId="1" applyFont="1" applyBorder="1"/>
    <xf numFmtId="165" fontId="14" fillId="0" borderId="53" xfId="1" applyNumberFormat="1" applyFont="1" applyBorder="1" applyAlignment="1">
      <alignment horizontal="left"/>
    </xf>
    <xf numFmtId="165" fontId="14" fillId="0" borderId="53" xfId="1" applyNumberFormat="1" applyFont="1" applyBorder="1" applyAlignment="1">
      <alignment horizontal="right"/>
    </xf>
    <xf numFmtId="49" fontId="14" fillId="0" borderId="14" xfId="1" applyNumberFormat="1" applyFont="1" applyBorder="1" applyAlignment="1">
      <alignment horizontal="center"/>
    </xf>
    <xf numFmtId="14" fontId="14" fillId="0" borderId="55" xfId="1" applyNumberFormat="1" applyFont="1" applyBorder="1" applyAlignment="1">
      <alignment horizontal="center"/>
    </xf>
    <xf numFmtId="49" fontId="14" fillId="0" borderId="55" xfId="1" applyNumberFormat="1" applyFont="1" applyBorder="1" applyAlignment="1">
      <alignment horizontal="center"/>
    </xf>
    <xf numFmtId="0" fontId="14" fillId="0" borderId="55" xfId="1" applyFont="1" applyBorder="1" applyAlignment="1">
      <alignment horizontal="left"/>
    </xf>
    <xf numFmtId="165" fontId="14" fillId="0" borderId="55" xfId="1" applyNumberFormat="1" applyFont="1" applyBorder="1" applyAlignment="1">
      <alignment horizontal="right"/>
    </xf>
    <xf numFmtId="0" fontId="18" fillId="0" borderId="0" xfId="1" applyFont="1" applyAlignment="1">
      <alignment horizontal="left"/>
    </xf>
    <xf numFmtId="165" fontId="18" fillId="0" borderId="0" xfId="1" applyNumberFormat="1" applyFont="1" applyAlignment="1">
      <alignment horizontal="left"/>
    </xf>
    <xf numFmtId="49" fontId="15" fillId="0" borderId="4" xfId="1" applyNumberFormat="1" applyFont="1" applyBorder="1" applyAlignment="1">
      <alignment horizontal="left" vertical="top"/>
    </xf>
    <xf numFmtId="49" fontId="15" fillId="0" borderId="97" xfId="1" applyNumberFormat="1" applyFont="1" applyBorder="1" applyAlignment="1">
      <alignment horizontal="center"/>
    </xf>
    <xf numFmtId="0" fontId="31" fillId="0" borderId="97" xfId="1" applyFont="1" applyBorder="1"/>
    <xf numFmtId="4" fontId="29" fillId="0" borderId="0" xfId="0" applyNumberFormat="1" applyFont="1"/>
    <xf numFmtId="49" fontId="15" fillId="0" borderId="4" xfId="1" applyNumberFormat="1" applyFont="1" applyBorder="1" applyAlignment="1">
      <alignment horizontal="center"/>
    </xf>
    <xf numFmtId="4" fontId="18" fillId="0" borderId="4" xfId="1" applyNumberFormat="1" applyFont="1" applyBorder="1"/>
    <xf numFmtId="4" fontId="18" fillId="0" borderId="4" xfId="1" applyNumberFormat="1" applyFont="1" applyBorder="1" applyAlignment="1">
      <alignment horizontal="right"/>
    </xf>
    <xf numFmtId="0" fontId="31" fillId="0" borderId="4" xfId="1" applyFont="1" applyBorder="1"/>
    <xf numFmtId="4" fontId="15" fillId="0" borderId="4" xfId="1" applyNumberFormat="1" applyFont="1" applyBorder="1" applyAlignment="1">
      <alignment horizontal="right"/>
    </xf>
    <xf numFmtId="0" fontId="29" fillId="0" borderId="4" xfId="1" applyFont="1" applyBorder="1"/>
    <xf numFmtId="0" fontId="15" fillId="0" borderId="4" xfId="1" applyFont="1" applyBorder="1"/>
    <xf numFmtId="0" fontId="18" fillId="0" borderId="4" xfId="1" applyFont="1" applyBorder="1"/>
    <xf numFmtId="0" fontId="32" fillId="0" borderId="4" xfId="1" applyFont="1" applyBorder="1"/>
    <xf numFmtId="0" fontId="15" fillId="0" borderId="11" xfId="1" applyFont="1" applyBorder="1" applyAlignment="1">
      <alignment horizontal="left"/>
    </xf>
    <xf numFmtId="0" fontId="15" fillId="0" borderId="22" xfId="1" applyFont="1" applyBorder="1" applyAlignment="1">
      <alignment horizontal="left"/>
    </xf>
    <xf numFmtId="0" fontId="13" fillId="0" borderId="39" xfId="0" applyFont="1" applyBorder="1" applyAlignment="1">
      <alignment horizontal="center" wrapText="1"/>
    </xf>
    <xf numFmtId="0" fontId="13" fillId="0" borderId="40" xfId="0" applyFont="1" applyBorder="1" applyAlignment="1">
      <alignment horizontal="center" wrapText="1"/>
    </xf>
    <xf numFmtId="0" fontId="13" fillId="0" borderId="69" xfId="0" applyFont="1" applyBorder="1" applyAlignment="1">
      <alignment horizontal="center" vertical="top" wrapText="1"/>
    </xf>
    <xf numFmtId="0" fontId="13" fillId="0" borderId="70" xfId="0" applyFont="1" applyBorder="1" applyAlignment="1">
      <alignment horizontal="center" vertical="top" wrapText="1"/>
    </xf>
    <xf numFmtId="0" fontId="13" fillId="0" borderId="71" xfId="0" applyFont="1" applyBorder="1" applyAlignment="1">
      <alignment horizontal="center" vertical="top" wrapText="1"/>
    </xf>
    <xf numFmtId="0" fontId="0" fillId="0" borderId="34" xfId="0" applyBorder="1" applyAlignment="1">
      <alignment horizontal="center"/>
    </xf>
    <xf numFmtId="0" fontId="0" fillId="0" borderId="36" xfId="0" applyBorder="1" applyAlignment="1">
      <alignment horizontal="center"/>
    </xf>
    <xf numFmtId="0" fontId="13" fillId="0" borderId="38" xfId="0" applyFont="1" applyBorder="1" applyAlignment="1">
      <alignment horizontal="center" wrapText="1"/>
    </xf>
    <xf numFmtId="0" fontId="13" fillId="0" borderId="57" xfId="0" applyFont="1" applyBorder="1" applyAlignment="1">
      <alignment horizontal="center" wrapText="1"/>
    </xf>
    <xf numFmtId="0" fontId="10" fillId="6" borderId="39" xfId="0" applyFont="1" applyFill="1" applyBorder="1" applyAlignment="1">
      <alignment horizontal="center"/>
    </xf>
    <xf numFmtId="0" fontId="10" fillId="6" borderId="40" xfId="0" applyFont="1" applyFill="1" applyBorder="1" applyAlignment="1">
      <alignment horizontal="center"/>
    </xf>
    <xf numFmtId="0" fontId="13" fillId="0" borderId="76" xfId="0" applyFont="1" applyBorder="1" applyAlignment="1">
      <alignment horizontal="center" vertical="top" wrapText="1"/>
    </xf>
    <xf numFmtId="0" fontId="13" fillId="0" borderId="77" xfId="0" applyFont="1" applyBorder="1" applyAlignment="1">
      <alignment horizontal="center" vertical="top" wrapText="1"/>
    </xf>
    <xf numFmtId="0" fontId="13" fillId="0" borderId="78" xfId="0" applyFont="1" applyBorder="1" applyAlignment="1">
      <alignment horizontal="center" vertical="top" wrapText="1"/>
    </xf>
    <xf numFmtId="0" fontId="0" fillId="0" borderId="35" xfId="0" applyBorder="1" applyAlignment="1">
      <alignment horizontal="center"/>
    </xf>
    <xf numFmtId="0" fontId="0" fillId="0" borderId="37" xfId="0" applyBorder="1" applyAlignment="1">
      <alignment horizontal="center"/>
    </xf>
    <xf numFmtId="0" fontId="13" fillId="0" borderId="35" xfId="0" applyFont="1" applyBorder="1" applyAlignment="1">
      <alignment horizontal="center" wrapText="1"/>
    </xf>
    <xf numFmtId="0" fontId="13" fillId="0" borderId="37" xfId="0" applyFont="1" applyBorder="1" applyAlignment="1">
      <alignment horizontal="center" wrapText="1"/>
    </xf>
  </cellXfs>
  <cellStyles count="2">
    <cellStyle name="Excel Built-in Normal" xfId="1" xr:uid="{00000000-0005-0000-0000-000000000000}"/>
    <cellStyle name="Standaard" xfId="0" builtinId="0"/>
  </cellStyles>
  <dxfs count="0"/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194"/>
  <sheetViews>
    <sheetView topLeftCell="A178" zoomScale="125" zoomScaleNormal="125" workbookViewId="0">
      <selection activeCell="A181" sqref="A181:E189"/>
    </sheetView>
  </sheetViews>
  <sheetFormatPr baseColWidth="10" defaultColWidth="8.83203125" defaultRowHeight="15"/>
  <cols>
    <col min="1" max="1" width="17.1640625" customWidth="1"/>
    <col min="2" max="2" width="11.6640625" customWidth="1"/>
    <col min="3" max="3" width="5.5" customWidth="1"/>
    <col min="4" max="4" width="36.1640625" customWidth="1"/>
    <col min="5" max="5" width="12.33203125" customWidth="1"/>
    <col min="6" max="6" width="12" customWidth="1"/>
    <col min="7" max="7" width="41.1640625" customWidth="1"/>
    <col min="8" max="8" width="3.6640625" customWidth="1"/>
  </cols>
  <sheetData>
    <row r="2" spans="1:7">
      <c r="A2" s="9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0" t="s">
        <v>12</v>
      </c>
    </row>
    <row r="3" spans="1:7">
      <c r="A3" s="9" t="s">
        <v>6</v>
      </c>
      <c r="B3" s="2" t="s">
        <v>7</v>
      </c>
      <c r="C3" s="1" t="s">
        <v>8</v>
      </c>
      <c r="D3" s="3" t="s">
        <v>9</v>
      </c>
      <c r="E3" s="4" t="s">
        <v>56</v>
      </c>
      <c r="F3" s="4" t="s">
        <v>84</v>
      </c>
      <c r="G3" s="11" t="s">
        <v>13</v>
      </c>
    </row>
    <row r="4" spans="1:7">
      <c r="A4" s="12"/>
      <c r="B4" s="6" t="s">
        <v>10</v>
      </c>
      <c r="C4" s="5" t="s">
        <v>11</v>
      </c>
      <c r="D4" s="7"/>
      <c r="E4" s="8"/>
      <c r="F4" s="8"/>
      <c r="G4" s="13"/>
    </row>
    <row r="7" spans="1:7" ht="32">
      <c r="A7" s="64"/>
      <c r="B7" s="65"/>
      <c r="C7" s="66"/>
      <c r="D7" s="63" t="s">
        <v>98</v>
      </c>
      <c r="E7" s="49">
        <f>SUM(E26+E63+E103+E115+E127+E131+E151+E163+E171+E176)</f>
        <v>85462.289999999979</v>
      </c>
      <c r="F7" s="49">
        <f>SUM(F26+F63+F103+F115+F127+F131+F151+F163+F168+F171+F176)</f>
        <v>62098.979999999996</v>
      </c>
      <c r="G7" s="67" t="s">
        <v>57</v>
      </c>
    </row>
    <row r="8" spans="1:7">
      <c r="A8" s="39"/>
      <c r="B8" s="40"/>
      <c r="C8" s="40"/>
      <c r="D8" s="40"/>
      <c r="E8" s="40"/>
      <c r="F8" s="40"/>
      <c r="G8" s="41"/>
    </row>
    <row r="9" spans="1:7" s="199" customFormat="1">
      <c r="A9" s="227" t="s">
        <v>14</v>
      </c>
      <c r="B9" s="335"/>
      <c r="C9" s="227"/>
      <c r="D9" s="424" t="s">
        <v>118</v>
      </c>
      <c r="E9" s="38">
        <f>(6*4303.95)+2246.4+2391.6+(4*3507.14)</f>
        <v>44490.259999999995</v>
      </c>
      <c r="F9" s="425"/>
      <c r="G9" s="231"/>
    </row>
    <row r="10" spans="1:7" s="199" customFormat="1">
      <c r="A10" s="227" t="s">
        <v>14</v>
      </c>
      <c r="B10" s="253">
        <v>44216</v>
      </c>
      <c r="C10" s="227"/>
      <c r="D10" s="228" t="s">
        <v>110</v>
      </c>
      <c r="E10" s="243">
        <v>1500</v>
      </c>
      <c r="F10" s="243"/>
      <c r="G10" s="279" t="s">
        <v>234</v>
      </c>
    </row>
    <row r="11" spans="1:7" s="199" customFormat="1">
      <c r="A11" s="227" t="s">
        <v>14</v>
      </c>
      <c r="B11" s="277">
        <v>44599</v>
      </c>
      <c r="C11" s="278"/>
      <c r="D11" s="251" t="s">
        <v>117</v>
      </c>
      <c r="E11" s="252">
        <v>547</v>
      </c>
      <c r="F11" s="243"/>
      <c r="G11" s="279"/>
    </row>
    <row r="12" spans="1:7" s="199" customFormat="1">
      <c r="A12" s="227" t="s">
        <v>14</v>
      </c>
      <c r="B12" s="249">
        <v>44607</v>
      </c>
      <c r="C12" s="278"/>
      <c r="D12" s="251" t="s">
        <v>119</v>
      </c>
      <c r="E12" s="252">
        <v>119.46</v>
      </c>
      <c r="F12" s="243"/>
      <c r="G12" s="279"/>
    </row>
    <row r="13" spans="1:7" s="199" customFormat="1">
      <c r="A13" s="227" t="s">
        <v>14</v>
      </c>
      <c r="B13" s="249">
        <v>44657</v>
      </c>
      <c r="C13" s="278"/>
      <c r="D13" s="251" t="s">
        <v>144</v>
      </c>
      <c r="E13" s="252">
        <v>74.989999999999995</v>
      </c>
      <c r="F13" s="243"/>
      <c r="G13" s="279"/>
    </row>
    <row r="14" spans="1:7" s="199" customFormat="1">
      <c r="A14" s="227" t="s">
        <v>14</v>
      </c>
      <c r="B14" s="249">
        <v>44662</v>
      </c>
      <c r="C14" s="278"/>
      <c r="D14" s="251" t="s">
        <v>146</v>
      </c>
      <c r="E14" s="252">
        <v>162</v>
      </c>
      <c r="F14" s="243"/>
      <c r="G14" s="279" t="s">
        <v>234</v>
      </c>
    </row>
    <row r="15" spans="1:7" s="199" customFormat="1">
      <c r="A15" s="357" t="s">
        <v>14</v>
      </c>
      <c r="B15" s="358">
        <v>44663</v>
      </c>
      <c r="C15" s="359"/>
      <c r="D15" s="346" t="s">
        <v>148</v>
      </c>
      <c r="E15" s="347">
        <v>192.06</v>
      </c>
      <c r="F15" s="360"/>
      <c r="G15" s="361"/>
    </row>
    <row r="16" spans="1:7" s="199" customFormat="1">
      <c r="A16" s="227" t="s">
        <v>14</v>
      </c>
      <c r="B16" s="249">
        <v>44692</v>
      </c>
      <c r="C16" s="278"/>
      <c r="D16" s="251" t="s">
        <v>157</v>
      </c>
      <c r="E16" s="252">
        <v>1208.95</v>
      </c>
      <c r="F16" s="243"/>
      <c r="G16" s="279"/>
    </row>
    <row r="17" spans="1:7" s="199" customFormat="1">
      <c r="A17" s="377" t="s">
        <v>14</v>
      </c>
      <c r="B17" s="378">
        <v>44694</v>
      </c>
      <c r="C17" s="379"/>
      <c r="D17" s="380" t="s">
        <v>159</v>
      </c>
      <c r="E17" s="381">
        <v>50</v>
      </c>
      <c r="F17" s="382"/>
      <c r="G17" s="279" t="s">
        <v>160</v>
      </c>
    </row>
    <row r="18" spans="1:7" s="199" customFormat="1">
      <c r="A18" s="377" t="s">
        <v>14</v>
      </c>
      <c r="B18" s="344">
        <v>44707</v>
      </c>
      <c r="C18" s="345"/>
      <c r="D18" s="346" t="s">
        <v>166</v>
      </c>
      <c r="E18" s="347">
        <v>9.93</v>
      </c>
      <c r="F18" s="243"/>
      <c r="G18" s="279" t="s">
        <v>167</v>
      </c>
    </row>
    <row r="19" spans="1:7" s="199" customFormat="1">
      <c r="A19" s="377" t="s">
        <v>14</v>
      </c>
      <c r="B19" s="249">
        <v>44722</v>
      </c>
      <c r="C19" s="278"/>
      <c r="D19" s="251" t="s">
        <v>173</v>
      </c>
      <c r="E19" s="252">
        <v>277</v>
      </c>
      <c r="F19" s="243"/>
      <c r="G19" s="279" t="s">
        <v>234</v>
      </c>
    </row>
    <row r="20" spans="1:7" s="199" customFormat="1">
      <c r="A20" s="377" t="s">
        <v>14</v>
      </c>
      <c r="B20" s="249">
        <v>44755</v>
      </c>
      <c r="C20" s="278"/>
      <c r="D20" s="251" t="s">
        <v>180</v>
      </c>
      <c r="E20" s="252">
        <v>73</v>
      </c>
      <c r="F20" s="243"/>
      <c r="G20" s="279" t="s">
        <v>234</v>
      </c>
    </row>
    <row r="21" spans="1:7" s="199" customFormat="1">
      <c r="A21" s="345" t="s">
        <v>14</v>
      </c>
      <c r="B21" s="396">
        <v>44763</v>
      </c>
      <c r="C21" s="397"/>
      <c r="D21" s="398" t="s">
        <v>181</v>
      </c>
      <c r="E21" s="399">
        <v>75</v>
      </c>
      <c r="F21" s="400"/>
      <c r="G21" s="401"/>
    </row>
    <row r="22" spans="1:7" s="199" customFormat="1">
      <c r="A22" s="345" t="s">
        <v>14</v>
      </c>
      <c r="B22" s="396">
        <v>44773</v>
      </c>
      <c r="C22" s="397"/>
      <c r="D22" s="398" t="s">
        <v>185</v>
      </c>
      <c r="E22" s="399">
        <v>76.3</v>
      </c>
      <c r="F22" s="400"/>
      <c r="G22" s="401"/>
    </row>
    <row r="23" spans="1:7" s="199" customFormat="1">
      <c r="A23" s="345" t="s">
        <v>14</v>
      </c>
      <c r="B23" s="396">
        <v>44839</v>
      </c>
      <c r="C23" s="397"/>
      <c r="D23" s="398" t="s">
        <v>187</v>
      </c>
      <c r="E23" s="399">
        <v>980</v>
      </c>
      <c r="F23" s="400"/>
      <c r="G23" s="401" t="s">
        <v>233</v>
      </c>
    </row>
    <row r="24" spans="1:7" s="199" customFormat="1">
      <c r="A24" s="411" t="s">
        <v>14</v>
      </c>
      <c r="B24" s="412">
        <v>44839</v>
      </c>
      <c r="C24" s="413"/>
      <c r="D24" s="414" t="s">
        <v>235</v>
      </c>
      <c r="E24" s="415">
        <v>72.08</v>
      </c>
      <c r="F24" s="416"/>
      <c r="G24" s="417"/>
    </row>
    <row r="25" spans="1:7" s="199" customFormat="1" ht="16" thickBot="1">
      <c r="A25" s="411" t="s">
        <v>14</v>
      </c>
      <c r="B25" s="412">
        <v>44839</v>
      </c>
      <c r="C25" s="413"/>
      <c r="D25" s="414" t="s">
        <v>205</v>
      </c>
      <c r="E25" s="415">
        <v>169.28</v>
      </c>
      <c r="F25" s="416"/>
      <c r="G25" s="417"/>
    </row>
    <row r="26" spans="1:7" ht="16" thickBot="1">
      <c r="A26" s="15" t="s">
        <v>14</v>
      </c>
      <c r="B26" s="89"/>
      <c r="C26" s="16"/>
      <c r="D26" s="90"/>
      <c r="E26" s="91">
        <f>SUM(E9:E25)</f>
        <v>50077.30999999999</v>
      </c>
      <c r="F26" s="92">
        <f>SUM(F9:F23)</f>
        <v>0</v>
      </c>
      <c r="G26" s="93"/>
    </row>
    <row r="27" spans="1:7">
      <c r="A27" s="51"/>
      <c r="B27" s="51"/>
      <c r="C27" s="51"/>
      <c r="D27" s="51"/>
      <c r="E27" s="51"/>
      <c r="F27" s="51"/>
      <c r="G27" s="41"/>
    </row>
    <row r="28" spans="1:7" s="199" customFormat="1">
      <c r="A28" s="220" t="s">
        <v>15</v>
      </c>
      <c r="B28" s="221">
        <v>44562</v>
      </c>
      <c r="C28" s="222"/>
      <c r="D28" s="222" t="s">
        <v>103</v>
      </c>
      <c r="E28" s="199">
        <v>49.04</v>
      </c>
      <c r="F28" s="222"/>
      <c r="G28" s="223"/>
    </row>
    <row r="29" spans="1:7" s="199" customFormat="1">
      <c r="A29" s="220" t="s">
        <v>15</v>
      </c>
      <c r="B29" s="221">
        <v>44563</v>
      </c>
      <c r="C29" s="222"/>
      <c r="D29" s="222" t="s">
        <v>213</v>
      </c>
      <c r="E29" s="199">
        <v>308</v>
      </c>
      <c r="F29" s="222"/>
      <c r="G29" s="224"/>
    </row>
    <row r="30" spans="1:7" s="199" customFormat="1">
      <c r="A30" s="225" t="s">
        <v>15</v>
      </c>
      <c r="B30" s="226">
        <v>44568</v>
      </c>
      <c r="C30" s="227"/>
      <c r="D30" s="228" t="s">
        <v>104</v>
      </c>
      <c r="E30" s="229">
        <v>4.99</v>
      </c>
      <c r="F30" s="230"/>
      <c r="G30" s="231"/>
    </row>
    <row r="31" spans="1:7" s="199" customFormat="1">
      <c r="A31" s="225" t="s">
        <v>15</v>
      </c>
      <c r="B31" s="232">
        <v>44568</v>
      </c>
      <c r="C31" s="227"/>
      <c r="D31" s="228" t="s">
        <v>105</v>
      </c>
      <c r="E31" s="229">
        <v>217.07</v>
      </c>
      <c r="F31" s="230"/>
      <c r="G31" s="231"/>
    </row>
    <row r="32" spans="1:7" s="199" customFormat="1">
      <c r="A32" s="225" t="s">
        <v>15</v>
      </c>
      <c r="B32" s="232">
        <v>44207</v>
      </c>
      <c r="C32" s="227"/>
      <c r="D32" s="228" t="s">
        <v>106</v>
      </c>
      <c r="E32" s="229">
        <v>187</v>
      </c>
      <c r="F32" s="230"/>
      <c r="G32" s="231"/>
    </row>
    <row r="33" spans="1:7" s="199" customFormat="1">
      <c r="A33" s="225" t="s">
        <v>15</v>
      </c>
      <c r="B33" s="239">
        <v>44213</v>
      </c>
      <c r="C33" s="240"/>
      <c r="D33" s="241" t="s">
        <v>109</v>
      </c>
      <c r="E33" s="242">
        <v>63.98</v>
      </c>
      <c r="F33" s="243"/>
      <c r="G33" s="231"/>
    </row>
    <row r="34" spans="1:7" s="199" customFormat="1">
      <c r="A34" s="257" t="s">
        <v>15</v>
      </c>
      <c r="B34" s="258">
        <v>44585</v>
      </c>
      <c r="C34" s="259"/>
      <c r="D34" s="260" t="s">
        <v>113</v>
      </c>
      <c r="E34" s="261">
        <v>217.52</v>
      </c>
      <c r="F34" s="262"/>
      <c r="G34" s="263"/>
    </row>
    <row r="35" spans="1:7" s="199" customFormat="1">
      <c r="A35" s="325" t="s">
        <v>15</v>
      </c>
      <c r="B35" s="326">
        <v>44630</v>
      </c>
      <c r="C35" s="327"/>
      <c r="D35" s="328" t="s">
        <v>127</v>
      </c>
      <c r="E35" s="329">
        <v>375</v>
      </c>
      <c r="F35" s="330"/>
      <c r="G35" s="331"/>
    </row>
    <row r="36" spans="1:7" s="199" customFormat="1">
      <c r="A36" s="325" t="s">
        <v>15</v>
      </c>
      <c r="B36" s="326">
        <v>44641</v>
      </c>
      <c r="C36" s="327"/>
      <c r="D36" s="328" t="s">
        <v>136</v>
      </c>
      <c r="E36" s="329"/>
      <c r="F36" s="330">
        <v>0.48</v>
      </c>
      <c r="G36" s="331"/>
    </row>
    <row r="37" spans="1:7" s="199" customFormat="1">
      <c r="A37" s="257" t="s">
        <v>15</v>
      </c>
      <c r="B37" s="258">
        <v>44645</v>
      </c>
      <c r="C37" s="259"/>
      <c r="D37" s="260" t="s">
        <v>108</v>
      </c>
      <c r="E37" s="261">
        <v>5.75</v>
      </c>
      <c r="F37" s="262"/>
      <c r="G37" s="263"/>
    </row>
    <row r="38" spans="1:7" s="199" customFormat="1">
      <c r="A38" s="336" t="s">
        <v>15</v>
      </c>
      <c r="B38" s="337">
        <v>44651</v>
      </c>
      <c r="C38" s="338"/>
      <c r="D38" s="339" t="s">
        <v>140</v>
      </c>
      <c r="E38" s="340">
        <v>3.84</v>
      </c>
      <c r="F38" s="341"/>
      <c r="G38" s="342"/>
    </row>
    <row r="39" spans="1:7" s="199" customFormat="1">
      <c r="A39" s="343" t="s">
        <v>15</v>
      </c>
      <c r="B39" s="344">
        <v>44652</v>
      </c>
      <c r="C39" s="345"/>
      <c r="D39" s="346" t="s">
        <v>142</v>
      </c>
      <c r="E39" s="347">
        <v>65.400000000000006</v>
      </c>
      <c r="F39" s="341"/>
      <c r="G39" s="342"/>
    </row>
    <row r="40" spans="1:7" s="199" customFormat="1">
      <c r="A40" s="343" t="s">
        <v>15</v>
      </c>
      <c r="B40" s="344">
        <v>44659</v>
      </c>
      <c r="C40" s="345"/>
      <c r="D40" s="346" t="s">
        <v>108</v>
      </c>
      <c r="E40" s="347">
        <v>5.75</v>
      </c>
      <c r="F40" s="341"/>
      <c r="G40" s="342"/>
    </row>
    <row r="41" spans="1:7" s="199" customFormat="1">
      <c r="A41" s="343" t="s">
        <v>15</v>
      </c>
      <c r="B41" s="344">
        <v>44659</v>
      </c>
      <c r="C41" s="345"/>
      <c r="D41" s="346" t="s">
        <v>108</v>
      </c>
      <c r="E41" s="347">
        <v>4.5</v>
      </c>
      <c r="F41" s="341"/>
      <c r="G41" s="342"/>
    </row>
    <row r="42" spans="1:7" s="199" customFormat="1">
      <c r="A42" s="343" t="s">
        <v>15</v>
      </c>
      <c r="B42" s="344">
        <v>44670</v>
      </c>
      <c r="C42" s="345"/>
      <c r="D42" s="346" t="s">
        <v>108</v>
      </c>
      <c r="E42" s="347">
        <v>5.75</v>
      </c>
      <c r="F42" s="341"/>
      <c r="G42" s="342"/>
    </row>
    <row r="43" spans="1:7" s="199" customFormat="1">
      <c r="A43" s="343" t="s">
        <v>15</v>
      </c>
      <c r="B43" s="258">
        <v>44671</v>
      </c>
      <c r="C43" s="259"/>
      <c r="D43" s="260" t="s">
        <v>108</v>
      </c>
      <c r="E43" s="261">
        <v>5.75</v>
      </c>
      <c r="F43" s="262"/>
      <c r="G43" s="263"/>
    </row>
    <row r="44" spans="1:7" s="199" customFormat="1">
      <c r="A44" s="343" t="s">
        <v>15</v>
      </c>
      <c r="B44" s="344">
        <v>44684</v>
      </c>
      <c r="C44" s="345"/>
      <c r="D44" s="346" t="s">
        <v>152</v>
      </c>
      <c r="E44" s="347">
        <v>100</v>
      </c>
      <c r="F44" s="341"/>
      <c r="G44" s="342"/>
    </row>
    <row r="45" spans="1:7" s="199" customFormat="1">
      <c r="A45" s="343" t="s">
        <v>15</v>
      </c>
      <c r="B45" s="344">
        <v>44687</v>
      </c>
      <c r="C45" s="345"/>
      <c r="D45" s="346" t="s">
        <v>108</v>
      </c>
      <c r="E45" s="347">
        <v>4.5</v>
      </c>
      <c r="F45" s="341"/>
      <c r="G45" s="342"/>
    </row>
    <row r="46" spans="1:7" s="199" customFormat="1">
      <c r="A46" s="343" t="s">
        <v>15</v>
      </c>
      <c r="B46" s="344">
        <v>44697</v>
      </c>
      <c r="C46" s="345"/>
      <c r="D46" s="346" t="s">
        <v>162</v>
      </c>
      <c r="E46" s="347">
        <v>109.95</v>
      </c>
      <c r="F46" s="341"/>
      <c r="G46" s="342"/>
    </row>
    <row r="47" spans="1:7" s="199" customFormat="1">
      <c r="A47" s="257" t="s">
        <v>15</v>
      </c>
      <c r="B47" s="258">
        <v>44704</v>
      </c>
      <c r="C47" s="259"/>
      <c r="D47" s="260" t="s">
        <v>109</v>
      </c>
      <c r="E47" s="261">
        <v>64.98</v>
      </c>
      <c r="F47" s="262"/>
      <c r="G47" s="263"/>
    </row>
    <row r="48" spans="1:7" s="199" customFormat="1">
      <c r="A48" s="343" t="s">
        <v>15</v>
      </c>
      <c r="B48" s="344">
        <v>44718</v>
      </c>
      <c r="C48" s="345"/>
      <c r="D48" s="346" t="s">
        <v>172</v>
      </c>
      <c r="E48" s="347">
        <v>167</v>
      </c>
      <c r="F48" s="341"/>
      <c r="G48" s="342"/>
    </row>
    <row r="49" spans="1:7" s="199" customFormat="1">
      <c r="A49" s="343" t="s">
        <v>15</v>
      </c>
      <c r="B49" s="344">
        <v>44740</v>
      </c>
      <c r="C49" s="345"/>
      <c r="D49" s="346" t="s">
        <v>178</v>
      </c>
      <c r="E49" s="347">
        <v>45</v>
      </c>
      <c r="F49" s="341"/>
      <c r="G49" s="342"/>
    </row>
    <row r="50" spans="1:7" s="199" customFormat="1">
      <c r="A50" s="343" t="s">
        <v>15</v>
      </c>
      <c r="B50" s="344">
        <v>44743</v>
      </c>
      <c r="C50" s="345"/>
      <c r="D50" s="346" t="s">
        <v>142</v>
      </c>
      <c r="E50" s="347">
        <v>46.78</v>
      </c>
      <c r="F50" s="341"/>
      <c r="G50" s="342"/>
    </row>
    <row r="51" spans="1:7" s="199" customFormat="1">
      <c r="A51" s="343" t="s">
        <v>15</v>
      </c>
      <c r="B51" s="389">
        <v>44763</v>
      </c>
      <c r="C51" s="224"/>
      <c r="D51" s="224" t="s">
        <v>184</v>
      </c>
      <c r="E51" s="224">
        <v>278.3</v>
      </c>
      <c r="F51" s="341"/>
      <c r="G51" s="342"/>
    </row>
    <row r="52" spans="1:7" s="199" customFormat="1">
      <c r="A52" s="343" t="s">
        <v>15</v>
      </c>
      <c r="B52" s="407">
        <v>44835</v>
      </c>
      <c r="C52" s="286"/>
      <c r="D52" s="408" t="s">
        <v>142</v>
      </c>
      <c r="E52" s="409">
        <v>42.68</v>
      </c>
      <c r="F52" s="341"/>
      <c r="G52" s="342"/>
    </row>
    <row r="53" spans="1:7" s="199" customFormat="1">
      <c r="A53" s="343" t="s">
        <v>15</v>
      </c>
      <c r="B53" s="389">
        <v>44837</v>
      </c>
      <c r="C53" s="224"/>
      <c r="D53" s="224" t="s">
        <v>206</v>
      </c>
      <c r="E53" s="224">
        <v>399.09</v>
      </c>
      <c r="F53" s="410"/>
      <c r="G53" s="342"/>
    </row>
    <row r="54" spans="1:7" s="199" customFormat="1">
      <c r="A54" s="343" t="s">
        <v>15</v>
      </c>
      <c r="B54" s="344">
        <v>44777</v>
      </c>
      <c r="C54" s="345"/>
      <c r="D54" s="346" t="s">
        <v>209</v>
      </c>
      <c r="E54" s="347">
        <v>48</v>
      </c>
      <c r="F54" s="341"/>
      <c r="G54" s="342"/>
    </row>
    <row r="55" spans="1:7" s="199" customFormat="1">
      <c r="A55" s="343" t="s">
        <v>15</v>
      </c>
      <c r="B55" s="258">
        <v>44799</v>
      </c>
      <c r="C55" s="259"/>
      <c r="D55" s="260" t="s">
        <v>210</v>
      </c>
      <c r="E55" s="261">
        <v>267.67</v>
      </c>
      <c r="F55" s="262"/>
      <c r="G55" s="263"/>
    </row>
    <row r="56" spans="1:7" s="199" customFormat="1">
      <c r="A56" s="343" t="s">
        <v>15</v>
      </c>
      <c r="B56" s="258">
        <v>44799</v>
      </c>
      <c r="C56" s="345"/>
      <c r="D56" s="260" t="s">
        <v>210</v>
      </c>
      <c r="E56" s="347">
        <v>140.12</v>
      </c>
      <c r="F56" s="341"/>
      <c r="G56" s="342"/>
    </row>
    <row r="57" spans="1:7" s="199" customFormat="1">
      <c r="A57" s="343" t="s">
        <v>15</v>
      </c>
      <c r="B57" s="258">
        <v>44819</v>
      </c>
      <c r="C57" s="259"/>
      <c r="D57" s="260" t="s">
        <v>108</v>
      </c>
      <c r="E57" s="261">
        <v>16</v>
      </c>
      <c r="F57" s="262"/>
      <c r="G57" s="263"/>
    </row>
    <row r="58" spans="1:7">
      <c r="A58" s="169" t="s">
        <v>15</v>
      </c>
      <c r="B58" s="170">
        <v>45253</v>
      </c>
      <c r="C58" s="74"/>
      <c r="D58" s="85" t="s">
        <v>196</v>
      </c>
      <c r="E58" s="347">
        <v>413.8</v>
      </c>
      <c r="F58" s="171"/>
      <c r="G58" s="172"/>
    </row>
    <row r="59" spans="1:7" s="199" customFormat="1">
      <c r="A59" s="343" t="s">
        <v>15</v>
      </c>
      <c r="B59" s="344">
        <v>40870</v>
      </c>
      <c r="C59" s="345"/>
      <c r="D59" s="346" t="s">
        <v>189</v>
      </c>
      <c r="E59" s="347">
        <v>152.57</v>
      </c>
      <c r="F59" s="341"/>
      <c r="G59" s="342"/>
    </row>
    <row r="60" spans="1:7" s="199" customFormat="1">
      <c r="A60" s="343" t="s">
        <v>15</v>
      </c>
      <c r="B60" s="344">
        <v>44908</v>
      </c>
      <c r="C60" s="345"/>
      <c r="D60" s="346" t="s">
        <v>188</v>
      </c>
      <c r="E60" s="347">
        <v>36.9</v>
      </c>
      <c r="F60" s="341"/>
      <c r="G60" s="342"/>
    </row>
    <row r="61" spans="1:7" s="199" customFormat="1">
      <c r="A61" s="426" t="s">
        <v>15</v>
      </c>
      <c r="B61" s="427"/>
      <c r="C61" s="411"/>
      <c r="D61" s="428" t="s">
        <v>214</v>
      </c>
      <c r="E61" s="429">
        <v>24</v>
      </c>
      <c r="F61" s="430"/>
      <c r="G61" s="431"/>
    </row>
    <row r="62" spans="1:7" s="199" customFormat="1" ht="16" thickBot="1">
      <c r="A62" s="426" t="s">
        <v>15</v>
      </c>
      <c r="B62" s="427"/>
      <c r="C62" s="411"/>
      <c r="D62" s="467" t="s">
        <v>232</v>
      </c>
      <c r="E62" s="468">
        <v>40</v>
      </c>
      <c r="F62" s="430"/>
      <c r="G62" s="431"/>
    </row>
    <row r="63" spans="1:7" ht="16" thickBot="1">
      <c r="A63" s="204" t="s">
        <v>15</v>
      </c>
      <c r="B63" s="205"/>
      <c r="C63" s="16"/>
      <c r="D63" s="90"/>
      <c r="E63" s="206">
        <f>SUM(E28:E62)</f>
        <v>3916.6800000000007</v>
      </c>
      <c r="F63" s="203">
        <f>SUM(F28:F60)</f>
        <v>0.48</v>
      </c>
      <c r="G63" s="93"/>
    </row>
    <row r="64" spans="1:7">
      <c r="A64" s="51"/>
      <c r="B64" s="51"/>
      <c r="C64" s="51"/>
      <c r="D64" s="51"/>
      <c r="E64" s="51"/>
      <c r="F64" s="51"/>
      <c r="G64" s="41"/>
    </row>
    <row r="65" spans="1:7" s="199" customFormat="1">
      <c r="A65" s="27" t="s">
        <v>64</v>
      </c>
      <c r="B65" s="244">
        <v>44578</v>
      </c>
      <c r="C65" s="245"/>
      <c r="D65" s="246" t="s">
        <v>108</v>
      </c>
      <c r="E65" s="247">
        <v>6.75</v>
      </c>
      <c r="F65" s="248"/>
      <c r="G65" s="231"/>
    </row>
    <row r="66" spans="1:7" s="199" customFormat="1">
      <c r="A66" s="227" t="s">
        <v>64</v>
      </c>
      <c r="B66" s="249">
        <v>44581</v>
      </c>
      <c r="C66" s="250"/>
      <c r="D66" s="251" t="s">
        <v>111</v>
      </c>
      <c r="E66" s="252">
        <v>60</v>
      </c>
      <c r="F66" s="243"/>
      <c r="G66" s="231"/>
    </row>
    <row r="67" spans="1:7" s="199" customFormat="1">
      <c r="A67" s="270" t="s">
        <v>64</v>
      </c>
      <c r="B67" s="271">
        <v>44230</v>
      </c>
      <c r="C67" s="272"/>
      <c r="D67" s="273" t="s">
        <v>116</v>
      </c>
      <c r="E67" s="274">
        <v>150</v>
      </c>
      <c r="F67" s="275"/>
      <c r="G67" s="276"/>
    </row>
    <row r="68" spans="1:7" s="199" customFormat="1">
      <c r="A68" s="286" t="s">
        <v>64</v>
      </c>
      <c r="B68" s="287">
        <v>44606</v>
      </c>
      <c r="C68" s="288"/>
      <c r="D68" s="289" t="s">
        <v>133</v>
      </c>
      <c r="E68" s="290">
        <v>99.99</v>
      </c>
      <c r="F68" s="291"/>
      <c r="G68" s="292"/>
    </row>
    <row r="69" spans="1:7" s="199" customFormat="1">
      <c r="A69" s="227" t="s">
        <v>64</v>
      </c>
      <c r="B69" s="249">
        <v>44613</v>
      </c>
      <c r="C69" s="250"/>
      <c r="D69" s="251" t="s">
        <v>121</v>
      </c>
      <c r="E69" s="252">
        <v>375</v>
      </c>
      <c r="F69" s="243"/>
      <c r="G69" s="231"/>
    </row>
    <row r="70" spans="1:7" s="199" customFormat="1">
      <c r="A70" s="264" t="s">
        <v>64</v>
      </c>
      <c r="B70" s="310">
        <v>44623</v>
      </c>
      <c r="C70" s="311"/>
      <c r="D70" s="312" t="s">
        <v>124</v>
      </c>
      <c r="E70" s="313">
        <v>272.25</v>
      </c>
      <c r="F70" s="268"/>
      <c r="G70" s="314"/>
    </row>
    <row r="71" spans="1:7" s="199" customFormat="1">
      <c r="A71" s="286" t="s">
        <v>64</v>
      </c>
      <c r="B71" s="287">
        <v>44631</v>
      </c>
      <c r="C71" s="288"/>
      <c r="D71" s="289" t="s">
        <v>128</v>
      </c>
      <c r="E71" s="290">
        <v>181.5</v>
      </c>
      <c r="F71" s="291"/>
      <c r="G71" s="292"/>
    </row>
    <row r="72" spans="1:7" s="199" customFormat="1">
      <c r="A72" s="227" t="s">
        <v>64</v>
      </c>
      <c r="B72" s="249">
        <v>44635</v>
      </c>
      <c r="C72" s="278"/>
      <c r="D72" s="251" t="s">
        <v>108</v>
      </c>
      <c r="E72" s="252">
        <v>4.5</v>
      </c>
      <c r="F72" s="243"/>
      <c r="G72" s="231"/>
    </row>
    <row r="73" spans="1:7" s="199" customFormat="1">
      <c r="A73" s="227" t="s">
        <v>64</v>
      </c>
      <c r="B73" s="249">
        <v>44637</v>
      </c>
      <c r="C73" s="278"/>
      <c r="D73" s="251" t="s">
        <v>131</v>
      </c>
      <c r="E73" s="252">
        <v>1143.45</v>
      </c>
      <c r="F73" s="243"/>
      <c r="G73" s="231"/>
    </row>
    <row r="74" spans="1:7" s="199" customFormat="1">
      <c r="A74" s="227" t="s">
        <v>64</v>
      </c>
      <c r="B74" s="249">
        <v>44643</v>
      </c>
      <c r="C74" s="278"/>
      <c r="D74" s="251" t="s">
        <v>108</v>
      </c>
      <c r="E74" s="252">
        <v>9.6</v>
      </c>
      <c r="F74" s="243"/>
      <c r="G74" s="231"/>
    </row>
    <row r="75" spans="1:7" s="199" customFormat="1">
      <c r="A75" s="249" t="s">
        <v>64</v>
      </c>
      <c r="B75" s="239">
        <v>44643</v>
      </c>
      <c r="C75" s="240"/>
      <c r="D75" s="250" t="s">
        <v>134</v>
      </c>
      <c r="E75" s="309">
        <v>34.950000000000003</v>
      </c>
      <c r="F75" s="36"/>
      <c r="G75" s="250"/>
    </row>
    <row r="76" spans="1:7" s="199" customFormat="1">
      <c r="A76" s="227" t="s">
        <v>64</v>
      </c>
      <c r="B76" s="249">
        <v>44649</v>
      </c>
      <c r="C76" s="278"/>
      <c r="D76" s="251" t="s">
        <v>139</v>
      </c>
      <c r="E76" s="252">
        <v>400.79</v>
      </c>
      <c r="F76" s="243"/>
      <c r="G76" s="335"/>
    </row>
    <row r="77" spans="1:7" s="199" customFormat="1">
      <c r="A77" s="352" t="s">
        <v>64</v>
      </c>
      <c r="B77" s="353">
        <v>44658</v>
      </c>
      <c r="C77" s="223"/>
      <c r="D77" s="354" t="s">
        <v>145</v>
      </c>
      <c r="E77" s="355">
        <v>24.99</v>
      </c>
      <c r="F77" s="223"/>
      <c r="G77" s="356"/>
    </row>
    <row r="78" spans="1:7" s="199" customFormat="1">
      <c r="A78" s="362" t="s">
        <v>64</v>
      </c>
      <c r="B78" s="363">
        <v>44665</v>
      </c>
      <c r="C78" s="364"/>
      <c r="D78" s="365" t="s">
        <v>150</v>
      </c>
      <c r="E78" s="366">
        <v>816.75</v>
      </c>
      <c r="F78" s="364"/>
      <c r="G78" s="367"/>
    </row>
    <row r="79" spans="1:7" s="199" customFormat="1">
      <c r="A79" s="362" t="s">
        <v>64</v>
      </c>
      <c r="B79" s="363">
        <v>44667</v>
      </c>
      <c r="C79" s="364"/>
      <c r="D79" s="365" t="s">
        <v>151</v>
      </c>
      <c r="E79" s="366">
        <v>14.25</v>
      </c>
      <c r="F79" s="364"/>
      <c r="G79" s="367"/>
    </row>
    <row r="80" spans="1:7" s="199" customFormat="1">
      <c r="A80" s="362" t="s">
        <v>64</v>
      </c>
      <c r="B80" s="363">
        <v>44691</v>
      </c>
      <c r="C80" s="364"/>
      <c r="D80" s="365" t="s">
        <v>116</v>
      </c>
      <c r="E80" s="366">
        <v>150</v>
      </c>
      <c r="F80" s="364"/>
      <c r="G80" s="367"/>
    </row>
    <row r="81" spans="1:7" s="199" customFormat="1">
      <c r="A81" s="383" t="s">
        <v>64</v>
      </c>
      <c r="B81" s="384">
        <v>44697</v>
      </c>
      <c r="C81" s="385"/>
      <c r="D81" s="386" t="s">
        <v>161</v>
      </c>
      <c r="E81" s="387">
        <v>69.8</v>
      </c>
      <c r="F81" s="385"/>
      <c r="G81" s="388"/>
    </row>
    <row r="82" spans="1:7" s="199" customFormat="1">
      <c r="A82" s="383" t="s">
        <v>64</v>
      </c>
      <c r="B82" s="384">
        <v>44705</v>
      </c>
      <c r="C82" s="385"/>
      <c r="D82" s="386" t="s">
        <v>164</v>
      </c>
      <c r="E82" s="387">
        <v>60.5</v>
      </c>
      <c r="F82" s="385"/>
      <c r="G82" s="388"/>
    </row>
    <row r="83" spans="1:7" s="199" customFormat="1">
      <c r="A83" s="383" t="s">
        <v>64</v>
      </c>
      <c r="B83" s="384">
        <v>44712</v>
      </c>
      <c r="C83" s="385"/>
      <c r="D83" s="386" t="s">
        <v>170</v>
      </c>
      <c r="E83" s="387">
        <v>59.89</v>
      </c>
      <c r="F83" s="385"/>
      <c r="G83" s="388"/>
    </row>
    <row r="84" spans="1:7" s="199" customFormat="1">
      <c r="A84" s="383" t="s">
        <v>64</v>
      </c>
      <c r="B84" s="384">
        <v>44728</v>
      </c>
      <c r="C84" s="385"/>
      <c r="D84" s="386" t="s">
        <v>174</v>
      </c>
      <c r="E84" s="387">
        <v>1100.9000000000001</v>
      </c>
      <c r="F84" s="385"/>
      <c r="G84" s="388"/>
    </row>
    <row r="85" spans="1:7" s="199" customFormat="1">
      <c r="A85" s="383" t="s">
        <v>64</v>
      </c>
      <c r="B85" s="384">
        <v>44733</v>
      </c>
      <c r="C85" s="385"/>
      <c r="D85" s="386" t="s">
        <v>108</v>
      </c>
      <c r="E85" s="387">
        <v>9.6999999999999993</v>
      </c>
      <c r="F85" s="385"/>
      <c r="G85" s="388"/>
    </row>
    <row r="86" spans="1:7" s="199" customFormat="1">
      <c r="A86" s="286" t="s">
        <v>64</v>
      </c>
      <c r="B86" s="389">
        <v>44734</v>
      </c>
      <c r="C86" s="224"/>
      <c r="D86" s="289" t="s">
        <v>175</v>
      </c>
      <c r="E86" s="390">
        <v>421.89</v>
      </c>
      <c r="F86" s="224"/>
      <c r="G86" s="391"/>
    </row>
    <row r="87" spans="1:7" s="199" customFormat="1">
      <c r="A87" s="286" t="s">
        <v>64</v>
      </c>
      <c r="B87" s="389">
        <v>44736</v>
      </c>
      <c r="C87" s="224"/>
      <c r="D87" s="289" t="s">
        <v>176</v>
      </c>
      <c r="E87" s="390">
        <v>21.99</v>
      </c>
      <c r="F87" s="224"/>
      <c r="G87" s="391"/>
    </row>
    <row r="88" spans="1:7" s="199" customFormat="1">
      <c r="A88" s="286" t="s">
        <v>64</v>
      </c>
      <c r="B88" s="389">
        <v>44737</v>
      </c>
      <c r="C88" s="224"/>
      <c r="D88" s="289" t="s">
        <v>177</v>
      </c>
      <c r="E88" s="390">
        <v>169.28</v>
      </c>
      <c r="F88" s="224"/>
      <c r="G88" s="391"/>
    </row>
    <row r="89" spans="1:7" s="199" customFormat="1">
      <c r="A89" s="286" t="s">
        <v>64</v>
      </c>
      <c r="B89" s="389">
        <v>44740</v>
      </c>
      <c r="C89" s="224"/>
      <c r="D89" s="289" t="s">
        <v>121</v>
      </c>
      <c r="E89" s="390">
        <v>375</v>
      </c>
      <c r="F89" s="224"/>
      <c r="G89" s="391"/>
    </row>
    <row r="90" spans="1:7" s="199" customFormat="1">
      <c r="A90" s="286" t="s">
        <v>64</v>
      </c>
      <c r="B90" s="344">
        <v>44750</v>
      </c>
      <c r="C90" s="345"/>
      <c r="D90" s="346" t="s">
        <v>179</v>
      </c>
      <c r="E90" s="347">
        <v>60.5</v>
      </c>
      <c r="F90" s="224"/>
      <c r="G90" s="391"/>
    </row>
    <row r="91" spans="1:7" s="199" customFormat="1">
      <c r="A91" s="286" t="s">
        <v>64</v>
      </c>
      <c r="B91" s="389">
        <v>44763</v>
      </c>
      <c r="C91" s="224"/>
      <c r="D91" s="289" t="s">
        <v>116</v>
      </c>
      <c r="E91" s="390">
        <v>150</v>
      </c>
      <c r="F91" s="224"/>
      <c r="G91" s="391"/>
    </row>
    <row r="92" spans="1:7" s="199" customFormat="1">
      <c r="A92" s="383" t="s">
        <v>64</v>
      </c>
      <c r="B92" s="384" t="s">
        <v>211</v>
      </c>
      <c r="C92" s="385"/>
      <c r="D92" s="386" t="s">
        <v>212</v>
      </c>
      <c r="E92" s="387">
        <v>695.75</v>
      </c>
      <c r="F92" s="385"/>
      <c r="G92" s="388"/>
    </row>
    <row r="93" spans="1:7" s="199" customFormat="1">
      <c r="A93" s="286" t="s">
        <v>64</v>
      </c>
      <c r="B93" s="389">
        <v>44826</v>
      </c>
      <c r="C93" s="224"/>
      <c r="D93" s="289" t="s">
        <v>207</v>
      </c>
      <c r="E93" s="390">
        <v>272.25</v>
      </c>
      <c r="F93" s="224"/>
      <c r="G93" s="391"/>
    </row>
    <row r="94" spans="1:7" s="199" customFormat="1">
      <c r="A94" s="286" t="s">
        <v>64</v>
      </c>
      <c r="B94" s="389">
        <v>44845</v>
      </c>
      <c r="C94" s="224"/>
      <c r="D94" s="289" t="s">
        <v>204</v>
      </c>
      <c r="E94" s="390">
        <v>1282.5999999999999</v>
      </c>
      <c r="F94" s="224"/>
      <c r="G94" s="391"/>
    </row>
    <row r="95" spans="1:7" s="199" customFormat="1">
      <c r="A95" s="286" t="s">
        <v>64</v>
      </c>
      <c r="B95" s="389">
        <v>44845</v>
      </c>
      <c r="C95" s="224"/>
      <c r="D95" s="289" t="s">
        <v>203</v>
      </c>
      <c r="E95" s="390">
        <v>395.87</v>
      </c>
      <c r="F95" s="224"/>
      <c r="G95" s="391"/>
    </row>
    <row r="96" spans="1:7" s="199" customFormat="1">
      <c r="A96" s="286" t="s">
        <v>64</v>
      </c>
      <c r="B96" s="389">
        <v>44852</v>
      </c>
      <c r="C96" s="224"/>
      <c r="D96" s="289" t="s">
        <v>202</v>
      </c>
      <c r="E96" s="390">
        <v>703.42</v>
      </c>
      <c r="F96" s="224"/>
      <c r="G96" s="391"/>
    </row>
    <row r="97" spans="1:7" s="199" customFormat="1">
      <c r="A97" s="286" t="s">
        <v>64</v>
      </c>
      <c r="B97" s="389">
        <v>44858</v>
      </c>
      <c r="C97" s="224"/>
      <c r="D97" s="289" t="s">
        <v>200</v>
      </c>
      <c r="E97" s="390">
        <v>121</v>
      </c>
      <c r="F97" s="224"/>
      <c r="G97" s="391"/>
    </row>
    <row r="98" spans="1:7" s="199" customFormat="1">
      <c r="A98" s="286" t="s">
        <v>64</v>
      </c>
      <c r="B98" s="389">
        <v>40849</v>
      </c>
      <c r="C98" s="224"/>
      <c r="D98" s="289" t="s">
        <v>199</v>
      </c>
      <c r="E98" s="390">
        <v>24.99</v>
      </c>
      <c r="F98" s="224"/>
      <c r="G98" s="391"/>
    </row>
    <row r="99" spans="1:7" s="199" customFormat="1">
      <c r="A99" s="286" t="s">
        <v>64</v>
      </c>
      <c r="B99" s="389">
        <v>44888</v>
      </c>
      <c r="C99" s="224"/>
      <c r="D99" s="289" t="s">
        <v>198</v>
      </c>
      <c r="E99" s="390">
        <v>181.5</v>
      </c>
      <c r="F99" s="224"/>
      <c r="G99" s="391"/>
    </row>
    <row r="100" spans="1:7" s="199" customFormat="1">
      <c r="A100" s="286" t="s">
        <v>64</v>
      </c>
      <c r="B100" s="389">
        <v>44888</v>
      </c>
      <c r="C100" s="224"/>
      <c r="D100" s="289" t="s">
        <v>192</v>
      </c>
      <c r="E100" s="390">
        <v>726</v>
      </c>
      <c r="F100" s="224"/>
      <c r="G100" s="391"/>
    </row>
    <row r="101" spans="1:7" s="199" customFormat="1">
      <c r="A101" s="286" t="s">
        <v>64</v>
      </c>
      <c r="B101" s="389">
        <v>44888</v>
      </c>
      <c r="C101" s="224"/>
      <c r="D101" s="289" t="s">
        <v>191</v>
      </c>
      <c r="E101" s="390">
        <v>150</v>
      </c>
      <c r="F101" s="224"/>
      <c r="G101" s="391"/>
    </row>
    <row r="102" spans="1:7" s="199" customFormat="1" ht="16" thickBot="1">
      <c r="A102" s="383" t="s">
        <v>64</v>
      </c>
      <c r="B102" s="384">
        <v>44890</v>
      </c>
      <c r="C102" s="385"/>
      <c r="D102" s="386" t="s">
        <v>190</v>
      </c>
      <c r="E102" s="387">
        <v>60.5</v>
      </c>
      <c r="F102" s="224"/>
      <c r="G102" s="391"/>
    </row>
    <row r="103" spans="1:7" ht="16" thickBot="1">
      <c r="A103" s="20" t="s">
        <v>64</v>
      </c>
      <c r="B103" s="197"/>
      <c r="C103" s="109"/>
      <c r="D103" s="198"/>
      <c r="E103" s="110">
        <f>SUM(E65:E102)</f>
        <v>10858.1</v>
      </c>
      <c r="F103" s="112">
        <f>SUM(F65:F102)</f>
        <v>0</v>
      </c>
      <c r="G103" s="86"/>
    </row>
    <row r="104" spans="1:7">
      <c r="A104" s="51"/>
      <c r="B104" s="51"/>
      <c r="C104" s="51"/>
      <c r="D104" s="51"/>
      <c r="E104" s="51"/>
      <c r="F104" s="51"/>
      <c r="G104" s="41"/>
    </row>
    <row r="105" spans="1:7" s="199" customFormat="1">
      <c r="A105" s="227" t="s">
        <v>71</v>
      </c>
      <c r="B105" s="253">
        <v>44581</v>
      </c>
      <c r="C105" s="227"/>
      <c r="D105" s="228" t="s">
        <v>114</v>
      </c>
      <c r="E105" s="254">
        <v>250</v>
      </c>
      <c r="F105" s="243"/>
      <c r="G105" s="255"/>
    </row>
    <row r="106" spans="1:7" s="199" customFormat="1">
      <c r="A106" s="264" t="s">
        <v>71</v>
      </c>
      <c r="B106" s="265">
        <v>44592</v>
      </c>
      <c r="C106" s="264"/>
      <c r="D106" s="266" t="s">
        <v>115</v>
      </c>
      <c r="E106" s="267">
        <v>20</v>
      </c>
      <c r="F106" s="268"/>
      <c r="G106" s="269"/>
    </row>
    <row r="107" spans="1:7" s="199" customFormat="1">
      <c r="A107" s="293" t="s">
        <v>71</v>
      </c>
      <c r="B107" s="294">
        <v>44609</v>
      </c>
      <c r="C107" s="293"/>
      <c r="D107" s="295" t="s">
        <v>120</v>
      </c>
      <c r="E107" s="296">
        <v>52.39</v>
      </c>
      <c r="F107" s="297"/>
      <c r="G107" s="298"/>
    </row>
    <row r="108" spans="1:7" s="199" customFormat="1">
      <c r="A108" s="227" t="s">
        <v>71</v>
      </c>
      <c r="B108" s="249">
        <v>44634</v>
      </c>
      <c r="C108" s="227"/>
      <c r="D108" s="228" t="s">
        <v>130</v>
      </c>
      <c r="E108" s="229">
        <v>100</v>
      </c>
      <c r="F108" s="229"/>
      <c r="G108" s="255"/>
    </row>
    <row r="109" spans="1:7" s="199" customFormat="1">
      <c r="A109" s="227" t="s">
        <v>71</v>
      </c>
      <c r="B109" s="370">
        <v>44690</v>
      </c>
      <c r="C109" s="227"/>
      <c r="D109" s="228" t="s">
        <v>153</v>
      </c>
      <c r="E109" s="229">
        <v>214.6</v>
      </c>
      <c r="F109" s="243"/>
      <c r="G109" s="255"/>
    </row>
    <row r="110" spans="1:7" s="199" customFormat="1">
      <c r="A110" s="227" t="s">
        <v>71</v>
      </c>
      <c r="B110" s="249">
        <v>44690</v>
      </c>
      <c r="C110" s="227"/>
      <c r="D110" s="228" t="s">
        <v>154</v>
      </c>
      <c r="E110" s="229">
        <v>650.37</v>
      </c>
      <c r="F110" s="243"/>
      <c r="G110" s="255"/>
    </row>
    <row r="111" spans="1:7" s="199" customFormat="1">
      <c r="A111" s="352" t="s">
        <v>71</v>
      </c>
      <c r="B111" s="392">
        <v>44763</v>
      </c>
      <c r="C111" s="352"/>
      <c r="D111" s="393" t="s">
        <v>182</v>
      </c>
      <c r="E111" s="394">
        <v>283.05</v>
      </c>
      <c r="F111" s="395"/>
      <c r="G111" s="223"/>
    </row>
    <row r="112" spans="1:7" s="199" customFormat="1">
      <c r="A112" s="458" t="s">
        <v>71</v>
      </c>
      <c r="B112" s="392" t="s">
        <v>229</v>
      </c>
      <c r="C112" s="458"/>
      <c r="D112" s="459" t="s">
        <v>230</v>
      </c>
      <c r="E112" s="460">
        <v>46.17</v>
      </c>
      <c r="F112" s="461"/>
      <c r="G112" s="444"/>
    </row>
    <row r="113" spans="1:7" s="199" customFormat="1">
      <c r="A113" s="458" t="s">
        <v>71</v>
      </c>
      <c r="B113" s="392">
        <v>44773</v>
      </c>
      <c r="C113" s="458"/>
      <c r="D113" s="459" t="s">
        <v>181</v>
      </c>
      <c r="E113" s="460">
        <v>50</v>
      </c>
      <c r="F113" s="461"/>
      <c r="G113" s="444"/>
    </row>
    <row r="114" spans="1:7" s="199" customFormat="1" ht="16" thickBot="1">
      <c r="A114" s="458" t="s">
        <v>71</v>
      </c>
      <c r="B114" s="392">
        <v>44775</v>
      </c>
      <c r="C114" s="458"/>
      <c r="D114" s="459" t="s">
        <v>231</v>
      </c>
      <c r="E114" s="460"/>
      <c r="F114" s="461">
        <v>1000</v>
      </c>
      <c r="G114" s="444"/>
    </row>
    <row r="115" spans="1:7" ht="16" thickBot="1">
      <c r="A115" s="462" t="s">
        <v>71</v>
      </c>
      <c r="B115" s="463"/>
      <c r="C115" s="464"/>
      <c r="D115" s="465"/>
      <c r="E115" s="466">
        <f>SUM(E105:E114)</f>
        <v>1666.5800000000002</v>
      </c>
      <c r="F115" s="466">
        <f>SUM(F105:F114)</f>
        <v>1000</v>
      </c>
      <c r="G115" s="86"/>
    </row>
    <row r="116" spans="1:7">
      <c r="A116" s="51"/>
      <c r="B116" s="51"/>
      <c r="C116" s="51"/>
      <c r="D116" s="51"/>
      <c r="E116" s="51"/>
      <c r="F116" s="51"/>
      <c r="G116" s="41"/>
    </row>
    <row r="117" spans="1:7" s="199" customFormat="1">
      <c r="A117" s="321" t="s">
        <v>16</v>
      </c>
      <c r="B117" s="234">
        <v>44620</v>
      </c>
      <c r="C117" s="322"/>
      <c r="D117" s="235" t="s">
        <v>122</v>
      </c>
      <c r="E117" s="236">
        <v>1000</v>
      </c>
      <c r="F117" s="323"/>
      <c r="G117" s="255"/>
    </row>
    <row r="118" spans="1:7" s="199" customFormat="1">
      <c r="A118" s="286" t="s">
        <v>16</v>
      </c>
      <c r="B118" s="287">
        <v>44620</v>
      </c>
      <c r="C118" s="288"/>
      <c r="D118" s="289" t="s">
        <v>123</v>
      </c>
      <c r="E118" s="290">
        <v>250</v>
      </c>
      <c r="F118" s="291"/>
      <c r="G118" s="324"/>
    </row>
    <row r="119" spans="1:7" s="199" customFormat="1">
      <c r="A119" s="286" t="s">
        <v>16</v>
      </c>
      <c r="B119" s="287">
        <v>44623</v>
      </c>
      <c r="C119" s="288"/>
      <c r="D119" s="289" t="s">
        <v>123</v>
      </c>
      <c r="E119" s="290">
        <v>250</v>
      </c>
      <c r="F119" s="291"/>
      <c r="G119" s="324"/>
    </row>
    <row r="120" spans="1:7" s="199" customFormat="1">
      <c r="A120" s="286" t="s">
        <v>16</v>
      </c>
      <c r="B120" s="287">
        <v>44629</v>
      </c>
      <c r="C120" s="288"/>
      <c r="D120" s="289" t="s">
        <v>126</v>
      </c>
      <c r="E120" s="290">
        <v>315</v>
      </c>
      <c r="F120" s="291"/>
      <c r="G120" s="324"/>
    </row>
    <row r="121" spans="1:7" s="199" customFormat="1">
      <c r="A121" s="286" t="s">
        <v>16</v>
      </c>
      <c r="B121" s="287">
        <v>44631</v>
      </c>
      <c r="C121" s="288"/>
      <c r="D121" s="289" t="s">
        <v>129</v>
      </c>
      <c r="E121" s="290">
        <v>302.5</v>
      </c>
      <c r="F121" s="291"/>
      <c r="G121" s="324"/>
    </row>
    <row r="122" spans="1:7" s="199" customFormat="1">
      <c r="A122" s="286" t="s">
        <v>16</v>
      </c>
      <c r="B122" s="287">
        <v>44637</v>
      </c>
      <c r="C122" s="288"/>
      <c r="D122" s="289" t="s">
        <v>123</v>
      </c>
      <c r="E122" s="290">
        <v>250</v>
      </c>
      <c r="F122" s="291"/>
      <c r="G122" s="324"/>
    </row>
    <row r="123" spans="1:7" s="199" customFormat="1">
      <c r="A123" s="286" t="s">
        <v>16</v>
      </c>
      <c r="B123" s="287">
        <v>44662</v>
      </c>
      <c r="C123" s="288"/>
      <c r="D123" s="289" t="s">
        <v>147</v>
      </c>
      <c r="E123" s="290">
        <v>954.84</v>
      </c>
      <c r="F123" s="291"/>
      <c r="G123" s="324"/>
    </row>
    <row r="124" spans="1:7" s="199" customFormat="1">
      <c r="A124" s="286" t="s">
        <v>16</v>
      </c>
      <c r="B124" s="287">
        <v>44665</v>
      </c>
      <c r="C124" s="288"/>
      <c r="D124" s="289" t="s">
        <v>108</v>
      </c>
      <c r="E124" s="290">
        <v>4.5</v>
      </c>
      <c r="F124" s="291"/>
      <c r="G124" s="324"/>
    </row>
    <row r="125" spans="1:7" s="199" customFormat="1">
      <c r="A125" s="286" t="s">
        <v>16</v>
      </c>
      <c r="B125" s="287">
        <v>44665</v>
      </c>
      <c r="C125" s="288"/>
      <c r="D125" s="289" t="s">
        <v>149</v>
      </c>
      <c r="E125" s="290">
        <v>574.75</v>
      </c>
      <c r="F125" s="291"/>
      <c r="G125" s="324"/>
    </row>
    <row r="126" spans="1:7" s="199" customFormat="1" ht="16" thickBot="1">
      <c r="A126" s="286" t="s">
        <v>16</v>
      </c>
      <c r="B126" s="287">
        <v>44665</v>
      </c>
      <c r="C126" s="288"/>
      <c r="D126" s="289" t="s">
        <v>108</v>
      </c>
      <c r="E126" s="290">
        <v>5.75</v>
      </c>
      <c r="F126" s="432"/>
      <c r="G126" s="324"/>
    </row>
    <row r="127" spans="1:7" ht="16" thickBot="1">
      <c r="A127" s="73" t="s">
        <v>16</v>
      </c>
      <c r="B127" s="72"/>
      <c r="C127" s="16"/>
      <c r="D127" s="105"/>
      <c r="E127" s="106">
        <f>SUM(E117:E126)</f>
        <v>3907.34</v>
      </c>
      <c r="F127" s="25">
        <f>SUM(F117:F126)</f>
        <v>0</v>
      </c>
      <c r="G127" s="93"/>
    </row>
    <row r="128" spans="1:7">
      <c r="A128" s="27"/>
      <c r="B128" s="28"/>
      <c r="C128" s="17"/>
      <c r="D128" s="28"/>
      <c r="E128" s="18"/>
      <c r="F128" s="104"/>
      <c r="G128" s="52"/>
    </row>
    <row r="129" spans="1:7" s="199" customFormat="1">
      <c r="A129" s="233" t="s">
        <v>72</v>
      </c>
      <c r="B129" s="234">
        <v>44209</v>
      </c>
      <c r="C129" s="233"/>
      <c r="D129" s="235" t="s">
        <v>107</v>
      </c>
      <c r="E129" s="236">
        <v>3025</v>
      </c>
      <c r="F129" s="237"/>
      <c r="G129" s="238"/>
    </row>
    <row r="130" spans="1:7" s="199" customFormat="1" ht="16" thickBot="1">
      <c r="A130" s="233" t="s">
        <v>72</v>
      </c>
      <c r="B130" s="332">
        <v>44645</v>
      </c>
      <c r="C130" s="333"/>
      <c r="D130" s="334" t="s">
        <v>138</v>
      </c>
      <c r="E130" s="302">
        <v>4196.84</v>
      </c>
      <c r="F130" s="237"/>
      <c r="G130" s="238"/>
    </row>
    <row r="131" spans="1:7" ht="16" thickBot="1">
      <c r="A131" s="20" t="s">
        <v>72</v>
      </c>
      <c r="B131" s="108"/>
      <c r="C131" s="109"/>
      <c r="D131" s="108"/>
      <c r="E131" s="110">
        <f>SUM(E129:E130)</f>
        <v>7221.84</v>
      </c>
      <c r="F131" s="111">
        <f>SUM(F129:F130)</f>
        <v>0</v>
      </c>
      <c r="G131" s="93"/>
    </row>
    <row r="132" spans="1:7">
      <c r="A132" s="27"/>
      <c r="B132" s="28"/>
      <c r="C132" s="17"/>
      <c r="D132" s="28"/>
      <c r="E132" s="18"/>
      <c r="F132" s="104"/>
      <c r="G132" s="52"/>
    </row>
    <row r="133" spans="1:7" s="199" customFormat="1">
      <c r="A133" s="280" t="s">
        <v>17</v>
      </c>
      <c r="B133" s="281">
        <v>44600</v>
      </c>
      <c r="C133" s="282"/>
      <c r="D133" s="283" t="s">
        <v>108</v>
      </c>
      <c r="E133" s="284">
        <v>10.25</v>
      </c>
      <c r="F133" s="285"/>
      <c r="G133" s="222"/>
    </row>
    <row r="134" spans="1:7" s="199" customFormat="1">
      <c r="A134" s="315" t="s">
        <v>17</v>
      </c>
      <c r="B134" s="316">
        <v>44623</v>
      </c>
      <c r="C134" s="317"/>
      <c r="D134" s="318" t="s">
        <v>125</v>
      </c>
      <c r="E134" s="319">
        <v>50</v>
      </c>
      <c r="F134" s="320"/>
      <c r="G134" s="255"/>
    </row>
    <row r="135" spans="1:7" s="199" customFormat="1">
      <c r="A135" s="315" t="s">
        <v>17</v>
      </c>
      <c r="B135" s="316">
        <v>44643</v>
      </c>
      <c r="C135" s="317"/>
      <c r="D135" s="318" t="s">
        <v>135</v>
      </c>
      <c r="E135" s="319">
        <v>250</v>
      </c>
      <c r="F135" s="320"/>
      <c r="G135" s="255"/>
    </row>
    <row r="136" spans="1:7" s="199" customFormat="1">
      <c r="A136" s="315" t="s">
        <v>17</v>
      </c>
      <c r="B136" s="316">
        <v>44651</v>
      </c>
      <c r="C136" s="317"/>
      <c r="D136" s="318" t="s">
        <v>141</v>
      </c>
      <c r="E136" s="319">
        <v>30</v>
      </c>
      <c r="F136" s="320"/>
      <c r="G136" s="255"/>
    </row>
    <row r="137" spans="1:7" s="199" customFormat="1">
      <c r="A137" s="315" t="s">
        <v>17</v>
      </c>
      <c r="B137" s="316">
        <v>44692</v>
      </c>
      <c r="C137" s="317"/>
      <c r="D137" s="318" t="s">
        <v>156</v>
      </c>
      <c r="E137" s="319">
        <v>77.069999999999993</v>
      </c>
      <c r="F137" s="320"/>
      <c r="G137" s="255"/>
    </row>
    <row r="138" spans="1:7" s="199" customFormat="1">
      <c r="A138" s="371" t="s">
        <v>17</v>
      </c>
      <c r="B138" s="372">
        <v>44693</v>
      </c>
      <c r="C138" s="373"/>
      <c r="D138" s="374" t="s">
        <v>158</v>
      </c>
      <c r="E138" s="375">
        <v>15.6</v>
      </c>
      <c r="F138" s="376"/>
      <c r="G138" s="224"/>
    </row>
    <row r="139" spans="1:7" s="199" customFormat="1">
      <c r="A139" s="371" t="s">
        <v>17</v>
      </c>
      <c r="B139" s="372">
        <v>44705</v>
      </c>
      <c r="C139" s="373"/>
      <c r="D139" s="374" t="s">
        <v>163</v>
      </c>
      <c r="E139" s="375">
        <v>528.29999999999995</v>
      </c>
      <c r="F139" s="376"/>
      <c r="G139" s="224"/>
    </row>
    <row r="140" spans="1:7" s="199" customFormat="1">
      <c r="A140" s="371" t="s">
        <v>17</v>
      </c>
      <c r="B140" s="372">
        <v>44705</v>
      </c>
      <c r="C140" s="373"/>
      <c r="D140" s="374" t="s">
        <v>165</v>
      </c>
      <c r="E140" s="375">
        <v>528.29999999999995</v>
      </c>
      <c r="F140" s="376"/>
      <c r="G140" s="224"/>
    </row>
    <row r="141" spans="1:7" s="199" customFormat="1">
      <c r="A141" s="371" t="s">
        <v>17</v>
      </c>
      <c r="B141" s="372">
        <v>44707</v>
      </c>
      <c r="C141" s="373"/>
      <c r="D141" s="374" t="s">
        <v>168</v>
      </c>
      <c r="E141" s="375">
        <v>528.29999999999995</v>
      </c>
      <c r="F141" s="376"/>
      <c r="G141" s="224"/>
    </row>
    <row r="142" spans="1:7" s="199" customFormat="1">
      <c r="A142" s="371" t="s">
        <v>17</v>
      </c>
      <c r="B142" s="372">
        <v>44707</v>
      </c>
      <c r="C142" s="373"/>
      <c r="D142" s="374" t="s">
        <v>169</v>
      </c>
      <c r="E142" s="375">
        <v>599.70000000000005</v>
      </c>
      <c r="F142" s="376"/>
      <c r="G142" s="224"/>
    </row>
    <row r="143" spans="1:7" s="199" customFormat="1">
      <c r="A143" s="371" t="s">
        <v>17</v>
      </c>
      <c r="B143" s="372">
        <v>44713</v>
      </c>
      <c r="C143" s="373"/>
      <c r="D143" s="374" t="s">
        <v>171</v>
      </c>
      <c r="E143" s="375">
        <v>24.9</v>
      </c>
      <c r="F143" s="376"/>
      <c r="G143" s="224"/>
    </row>
    <row r="144" spans="1:7" s="199" customFormat="1">
      <c r="A144" s="371" t="s">
        <v>17</v>
      </c>
      <c r="B144" s="372">
        <v>44888</v>
      </c>
      <c r="C144" s="373"/>
      <c r="D144" s="374" t="s">
        <v>194</v>
      </c>
      <c r="E144" s="375">
        <v>361.75</v>
      </c>
      <c r="F144" s="376"/>
      <c r="G144" s="224"/>
    </row>
    <row r="145" spans="1:7" s="199" customFormat="1">
      <c r="A145" s="371" t="s">
        <v>17</v>
      </c>
      <c r="B145" s="372">
        <v>44888</v>
      </c>
      <c r="C145" s="373"/>
      <c r="D145" s="374" t="s">
        <v>195</v>
      </c>
      <c r="E145" s="375">
        <v>361.75</v>
      </c>
      <c r="F145" s="376"/>
      <c r="G145" s="224"/>
    </row>
    <row r="146" spans="1:7" s="199" customFormat="1">
      <c r="A146" s="371" t="s">
        <v>17</v>
      </c>
      <c r="B146" s="372">
        <v>44867</v>
      </c>
      <c r="C146" s="373"/>
      <c r="D146" s="374" t="s">
        <v>193</v>
      </c>
      <c r="E146" s="375">
        <v>282.76</v>
      </c>
      <c r="F146" s="376"/>
      <c r="G146" s="224"/>
    </row>
    <row r="147" spans="1:7" s="199" customFormat="1">
      <c r="A147" s="371" t="s">
        <v>17</v>
      </c>
      <c r="B147" s="372">
        <v>44888</v>
      </c>
      <c r="C147" s="373"/>
      <c r="D147" s="374" t="s">
        <v>197</v>
      </c>
      <c r="E147" s="375">
        <v>601.45000000000005</v>
      </c>
      <c r="F147" s="376"/>
      <c r="G147" s="224"/>
    </row>
    <row r="148" spans="1:7" s="199" customFormat="1">
      <c r="A148" s="371" t="s">
        <v>17</v>
      </c>
      <c r="B148" s="372">
        <v>44858</v>
      </c>
      <c r="C148" s="373"/>
      <c r="D148" s="374" t="s">
        <v>201</v>
      </c>
      <c r="E148" s="375">
        <v>1000</v>
      </c>
      <c r="F148" s="376"/>
      <c r="G148" s="224"/>
    </row>
    <row r="149" spans="1:7" s="199" customFormat="1">
      <c r="A149" s="371" t="s">
        <v>17</v>
      </c>
      <c r="B149" s="372">
        <v>44804</v>
      </c>
      <c r="C149" s="373"/>
      <c r="D149" s="374" t="s">
        <v>208</v>
      </c>
      <c r="E149" s="375">
        <v>600</v>
      </c>
      <c r="F149" s="376"/>
      <c r="G149" s="224"/>
    </row>
    <row r="150" spans="1:7" ht="16" thickBot="1">
      <c r="A150" s="191" t="s">
        <v>17</v>
      </c>
      <c r="B150" s="192"/>
      <c r="C150" s="193"/>
      <c r="D150" s="194" t="s">
        <v>132</v>
      </c>
      <c r="E150" s="195"/>
      <c r="F150" s="432">
        <v>2152.5</v>
      </c>
    </row>
    <row r="151" spans="1:7" ht="16" thickBot="1">
      <c r="A151" s="75" t="s">
        <v>17</v>
      </c>
      <c r="B151" s="76"/>
      <c r="C151" s="77"/>
      <c r="D151" s="76"/>
      <c r="E151" s="78">
        <f>SUM(E133:E149)</f>
        <v>5850.13</v>
      </c>
      <c r="F151" s="79">
        <f>SUM(F133:F150)</f>
        <v>2152.5</v>
      </c>
      <c r="G151" s="87"/>
    </row>
    <row r="152" spans="1:7">
      <c r="A152" s="27"/>
      <c r="B152" s="28"/>
      <c r="C152" s="17"/>
      <c r="D152" s="28"/>
      <c r="E152" s="18"/>
      <c r="F152" s="29"/>
      <c r="G152" s="41"/>
    </row>
    <row r="153" spans="1:7" s="199" customFormat="1">
      <c r="A153" s="227" t="s">
        <v>73</v>
      </c>
      <c r="B153" s="239">
        <v>44217</v>
      </c>
      <c r="C153" s="36"/>
      <c r="D153" s="241" t="s">
        <v>112</v>
      </c>
      <c r="E153" s="242">
        <v>51</v>
      </c>
      <c r="F153" s="256"/>
      <c r="G153" s="255"/>
    </row>
    <row r="154" spans="1:7" s="199" customFormat="1">
      <c r="A154" s="227" t="s">
        <v>73</v>
      </c>
      <c r="B154" s="239">
        <v>44623</v>
      </c>
      <c r="C154" s="36"/>
      <c r="D154" s="241" t="s">
        <v>112</v>
      </c>
      <c r="E154" s="309">
        <v>39.9</v>
      </c>
      <c r="F154" s="256"/>
      <c r="G154" s="255"/>
    </row>
    <row r="155" spans="1:7" s="199" customFormat="1">
      <c r="A155" s="227" t="s">
        <v>73</v>
      </c>
      <c r="B155" s="304">
        <v>44623</v>
      </c>
      <c r="C155" s="305"/>
      <c r="D155" s="306" t="s">
        <v>112</v>
      </c>
      <c r="E155" s="307">
        <v>16.95</v>
      </c>
      <c r="F155" s="256"/>
      <c r="G155" s="308"/>
    </row>
    <row r="156" spans="1:7" s="199" customFormat="1">
      <c r="A156" s="227" t="s">
        <v>73</v>
      </c>
      <c r="B156" s="239">
        <v>44644</v>
      </c>
      <c r="C156" s="36"/>
      <c r="D156" s="241" t="s">
        <v>112</v>
      </c>
      <c r="E156" s="309">
        <v>53.85</v>
      </c>
      <c r="F156" s="256"/>
      <c r="G156" s="255"/>
    </row>
    <row r="157" spans="1:7" s="199" customFormat="1">
      <c r="A157" s="227" t="s">
        <v>73</v>
      </c>
      <c r="B157" s="348">
        <v>44655</v>
      </c>
      <c r="C157" s="349"/>
      <c r="D157" s="350" t="s">
        <v>143</v>
      </c>
      <c r="E157" s="351">
        <v>103.15</v>
      </c>
      <c r="F157" s="256"/>
      <c r="G157" s="269"/>
    </row>
    <row r="158" spans="1:7" s="199" customFormat="1">
      <c r="A158" s="227" t="s">
        <v>73</v>
      </c>
      <c r="B158" s="239">
        <v>44655</v>
      </c>
      <c r="C158" s="240"/>
      <c r="D158" s="241" t="s">
        <v>112</v>
      </c>
      <c r="E158" s="242">
        <v>57.5</v>
      </c>
      <c r="F158" s="256"/>
      <c r="G158" s="255"/>
    </row>
    <row r="159" spans="1:7" s="199" customFormat="1">
      <c r="A159" s="227" t="s">
        <v>73</v>
      </c>
      <c r="B159" s="239">
        <v>44657</v>
      </c>
      <c r="C159" s="240"/>
      <c r="D159" s="241" t="s">
        <v>112</v>
      </c>
      <c r="E159" s="242">
        <v>74.989999999999995</v>
      </c>
      <c r="F159" s="256"/>
      <c r="G159" s="255"/>
    </row>
    <row r="160" spans="1:7" s="199" customFormat="1">
      <c r="A160" s="227" t="s">
        <v>73</v>
      </c>
      <c r="B160" s="239">
        <v>44690</v>
      </c>
      <c r="C160" s="240"/>
      <c r="D160" s="241" t="s">
        <v>112</v>
      </c>
      <c r="E160" s="309">
        <v>89.97</v>
      </c>
      <c r="F160" s="256"/>
      <c r="G160" s="255"/>
    </row>
    <row r="161" spans="1:7" s="199" customFormat="1">
      <c r="A161" s="345" t="s">
        <v>73</v>
      </c>
      <c r="B161" s="402">
        <v>44773</v>
      </c>
      <c r="C161" s="345"/>
      <c r="D161" s="403" t="s">
        <v>112</v>
      </c>
      <c r="E161" s="404">
        <v>25</v>
      </c>
      <c r="F161" s="405"/>
      <c r="G161" s="406"/>
    </row>
    <row r="162" spans="1:7" s="199" customFormat="1" ht="16" thickBot="1">
      <c r="A162" s="418" t="s">
        <v>73</v>
      </c>
      <c r="B162" s="419">
        <v>44839</v>
      </c>
      <c r="C162" s="418"/>
      <c r="D162" s="420" t="s">
        <v>186</v>
      </c>
      <c r="E162" s="421">
        <v>1452</v>
      </c>
      <c r="F162" s="422"/>
      <c r="G162" s="423"/>
    </row>
    <row r="163" spans="1:7" ht="16" thickBot="1">
      <c r="A163" s="15" t="s">
        <v>73</v>
      </c>
      <c r="B163" s="26"/>
      <c r="C163" s="16"/>
      <c r="D163" s="26"/>
      <c r="E163" s="21">
        <f>SUM(E153:E162)</f>
        <v>1964.31</v>
      </c>
      <c r="F163" s="21">
        <f>SUM(F152:F162)</f>
        <v>0</v>
      </c>
      <c r="G163" s="50"/>
    </row>
    <row r="164" spans="1:7">
      <c r="A164" s="27"/>
      <c r="B164" s="28"/>
      <c r="C164" s="17"/>
      <c r="D164" s="28"/>
      <c r="E164" s="18"/>
      <c r="F164" s="18"/>
      <c r="G164" s="52"/>
    </row>
    <row r="165" spans="1:7">
      <c r="A165" s="183" t="s">
        <v>18</v>
      </c>
      <c r="B165" s="184"/>
      <c r="C165" s="30"/>
      <c r="D165" s="177" t="s">
        <v>99</v>
      </c>
      <c r="E165" s="23"/>
      <c r="F165" s="31">
        <f>6145-150-155</f>
        <v>5840</v>
      </c>
      <c r="G165" s="41"/>
    </row>
    <row r="166" spans="1:7">
      <c r="A166" s="185" t="s">
        <v>18</v>
      </c>
      <c r="B166" s="186"/>
      <c r="C166" s="22"/>
      <c r="D166" s="178" t="s">
        <v>100</v>
      </c>
      <c r="E166" s="24"/>
      <c r="F166" s="179">
        <v>155</v>
      </c>
      <c r="G166" s="41"/>
    </row>
    <row r="167" spans="1:7" ht="16" thickBot="1">
      <c r="A167" s="187" t="s">
        <v>18</v>
      </c>
      <c r="B167" s="188"/>
      <c r="C167" s="124"/>
      <c r="D167" s="180" t="s">
        <v>101</v>
      </c>
      <c r="E167" s="125"/>
      <c r="F167" s="190">
        <v>150</v>
      </c>
      <c r="G167" s="107"/>
    </row>
    <row r="168" spans="1:7" ht="16" thickBot="1">
      <c r="A168" s="119" t="s">
        <v>18</v>
      </c>
      <c r="B168" s="181"/>
      <c r="C168" s="16"/>
      <c r="D168" s="182"/>
      <c r="E168" s="106"/>
      <c r="F168" s="173">
        <f>SUM(F165:F167)</f>
        <v>6145</v>
      </c>
      <c r="G168" s="93"/>
    </row>
    <row r="169" spans="1:7">
      <c r="A169" s="126"/>
      <c r="B169" s="121"/>
      <c r="C169" s="17"/>
      <c r="D169" s="121"/>
      <c r="E169" s="18"/>
      <c r="F169" s="121"/>
      <c r="G169" s="52"/>
    </row>
    <row r="170" spans="1:7" ht="16" thickBot="1">
      <c r="A170" s="174" t="s">
        <v>75</v>
      </c>
      <c r="B170" s="176"/>
      <c r="C170" s="167"/>
      <c r="D170" s="175"/>
      <c r="E170" s="168"/>
      <c r="F170" s="175"/>
      <c r="G170" s="151"/>
    </row>
    <row r="171" spans="1:7" ht="16" thickBot="1">
      <c r="A171" s="122" t="s">
        <v>75</v>
      </c>
      <c r="B171" s="108"/>
      <c r="C171" s="109"/>
      <c r="D171" s="108"/>
      <c r="E171" s="110">
        <f>SUM(E170:E170)</f>
        <v>0</v>
      </c>
      <c r="F171" s="123">
        <f>SUM(F169:F170)</f>
        <v>0</v>
      </c>
      <c r="G171" s="93"/>
    </row>
    <row r="172" spans="1:7">
      <c r="A172" s="120"/>
      <c r="B172" s="28"/>
      <c r="C172" s="17"/>
      <c r="D172" s="28"/>
      <c r="E172" s="18"/>
      <c r="F172" s="121"/>
      <c r="G172" s="52"/>
    </row>
    <row r="173" spans="1:7" s="199" customFormat="1">
      <c r="A173" s="299" t="s">
        <v>74</v>
      </c>
      <c r="B173" s="300">
        <v>44610</v>
      </c>
      <c r="C173" s="233"/>
      <c r="D173" s="301" t="s">
        <v>137</v>
      </c>
      <c r="E173" s="302"/>
      <c r="F173" s="303">
        <v>25000</v>
      </c>
      <c r="G173" s="222"/>
    </row>
    <row r="174" spans="1:7" s="199" customFormat="1">
      <c r="A174" s="126" t="s">
        <v>74</v>
      </c>
      <c r="B174" s="368">
        <v>44669</v>
      </c>
      <c r="C174" s="27"/>
      <c r="D174" s="369" t="s">
        <v>155</v>
      </c>
      <c r="E174" s="248"/>
      <c r="F174" s="120">
        <v>25000</v>
      </c>
      <c r="G174" s="222"/>
    </row>
    <row r="175" spans="1:7" s="199" customFormat="1" ht="16" thickBot="1">
      <c r="A175" s="126" t="s">
        <v>74</v>
      </c>
      <c r="B175" s="368">
        <v>44738</v>
      </c>
      <c r="C175" s="27"/>
      <c r="D175" s="369" t="s">
        <v>183</v>
      </c>
      <c r="E175" s="248"/>
      <c r="F175" s="120">
        <v>2801</v>
      </c>
      <c r="G175" s="222"/>
    </row>
    <row r="176" spans="1:7" ht="16" thickBot="1">
      <c r="A176" s="127" t="s">
        <v>19</v>
      </c>
      <c r="B176" s="113"/>
      <c r="C176" s="114"/>
      <c r="D176" s="115"/>
      <c r="E176" s="116"/>
      <c r="F176" s="117">
        <f>SUM(F172:F175)</f>
        <v>52801</v>
      </c>
      <c r="G176" s="118"/>
    </row>
    <row r="179" spans="1:7">
      <c r="A179" s="33" t="s">
        <v>86</v>
      </c>
      <c r="B179" s="14"/>
      <c r="C179" s="14"/>
      <c r="D179" s="34"/>
      <c r="E179" s="35">
        <v>28934.18</v>
      </c>
    </row>
    <row r="180" spans="1:7">
      <c r="A180" s="33" t="s">
        <v>102</v>
      </c>
      <c r="B180" s="14"/>
      <c r="C180" s="14"/>
      <c r="D180" s="34"/>
      <c r="E180" s="46">
        <v>4691.04</v>
      </c>
    </row>
    <row r="181" spans="1:7">
      <c r="A181" s="469" t="s">
        <v>223</v>
      </c>
      <c r="B181" s="470"/>
      <c r="C181" s="470"/>
      <c r="D181" s="471"/>
      <c r="E181" s="472">
        <v>34972</v>
      </c>
      <c r="F181" s="32"/>
    </row>
    <row r="182" spans="1:7">
      <c r="A182" s="469" t="s">
        <v>224</v>
      </c>
      <c r="B182" s="470"/>
      <c r="C182" s="470"/>
      <c r="D182" s="471"/>
      <c r="E182" s="472">
        <v>34948</v>
      </c>
      <c r="F182" s="32"/>
    </row>
    <row r="183" spans="1:7">
      <c r="A183" s="469" t="s">
        <v>226</v>
      </c>
      <c r="B183" s="470"/>
      <c r="C183" s="470"/>
      <c r="D183" s="471"/>
      <c r="E183" s="472">
        <v>283.23</v>
      </c>
      <c r="F183" s="32"/>
    </row>
    <row r="184" spans="1:7">
      <c r="A184" s="469" t="s">
        <v>227</v>
      </c>
      <c r="B184" s="470"/>
      <c r="C184" s="470"/>
      <c r="D184" s="471"/>
      <c r="E184" s="472">
        <v>1187.06</v>
      </c>
      <c r="F184" s="32"/>
    </row>
    <row r="185" spans="1:7">
      <c r="A185" s="469" t="s">
        <v>225</v>
      </c>
      <c r="B185" s="473"/>
      <c r="C185" s="473"/>
      <c r="D185" s="474"/>
      <c r="E185" s="475">
        <f>E180-E179+E182-E181+E184-E183</f>
        <v>-23363.309999999998</v>
      </c>
      <c r="F185" s="32"/>
    </row>
    <row r="186" spans="1:7">
      <c r="A186" s="476"/>
      <c r="B186" s="476"/>
      <c r="C186" s="473"/>
      <c r="D186" s="476"/>
      <c r="E186" s="477"/>
      <c r="F186" s="32"/>
      <c r="G186" s="199"/>
    </row>
    <row r="187" spans="1:7">
      <c r="A187" s="478" t="s">
        <v>87</v>
      </c>
      <c r="B187" s="476"/>
      <c r="C187" s="473"/>
      <c r="D187" s="479"/>
      <c r="E187" s="477">
        <f>E7</f>
        <v>85462.289999999979</v>
      </c>
      <c r="F187" s="19"/>
    </row>
    <row r="188" spans="1:7">
      <c r="A188" s="482" t="s">
        <v>88</v>
      </c>
      <c r="B188" s="483"/>
      <c r="C188" s="473"/>
      <c r="D188" s="480"/>
      <c r="E188" s="477">
        <f>F7</f>
        <v>62098.979999999996</v>
      </c>
      <c r="F188" s="37"/>
    </row>
    <row r="189" spans="1:7">
      <c r="A189" s="481" t="s">
        <v>228</v>
      </c>
      <c r="B189" s="476"/>
      <c r="C189" s="473"/>
      <c r="D189" s="474"/>
      <c r="E189" s="475">
        <f>E188-E187</f>
        <v>-23363.309999999983</v>
      </c>
      <c r="F189" s="32"/>
      <c r="G189" s="46"/>
    </row>
    <row r="191" spans="1:7">
      <c r="E191" s="46">
        <f>E189-E185</f>
        <v>0</v>
      </c>
      <c r="F191" t="s">
        <v>217</v>
      </c>
    </row>
    <row r="194" spans="5:5">
      <c r="E194" s="46"/>
    </row>
  </sheetData>
  <mergeCells count="1">
    <mergeCell ref="A188:B188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41"/>
  <sheetViews>
    <sheetView tabSelected="1" zoomScale="125" zoomScaleNormal="125" workbookViewId="0">
      <selection activeCell="H4" sqref="H4:H31"/>
    </sheetView>
  </sheetViews>
  <sheetFormatPr baseColWidth="10" defaultColWidth="8.83203125" defaultRowHeight="16"/>
  <cols>
    <col min="1" max="1" width="5.1640625" customWidth="1"/>
    <col min="2" max="2" width="30.5" customWidth="1"/>
    <col min="3" max="3" width="11.6640625" customWidth="1"/>
    <col min="4" max="5" width="12.5" customWidth="1"/>
    <col min="6" max="6" width="12.1640625" customWidth="1"/>
    <col min="7" max="7" width="12" customWidth="1"/>
    <col min="8" max="8" width="14" style="433" customWidth="1"/>
    <col min="9" max="9" width="13.1640625" customWidth="1"/>
    <col min="10" max="10" width="3.33203125" customWidth="1"/>
    <col min="11" max="11" width="14.1640625" customWidth="1"/>
    <col min="12" max="12" width="10.33203125" customWidth="1"/>
    <col min="14" max="14" width="2.6640625" customWidth="1"/>
    <col min="15" max="15" width="32.5" customWidth="1"/>
    <col min="16" max="16" width="8.5" customWidth="1"/>
    <col min="17" max="17" width="8.33203125" customWidth="1"/>
  </cols>
  <sheetData>
    <row r="1" spans="1:17" ht="21" thickBot="1">
      <c r="A1" s="42" t="s">
        <v>220</v>
      </c>
    </row>
    <row r="2" spans="1:17" ht="15" customHeight="1">
      <c r="A2" s="489"/>
      <c r="B2" s="498"/>
      <c r="C2" s="500" t="s">
        <v>61</v>
      </c>
      <c r="D2" s="500" t="s">
        <v>62</v>
      </c>
      <c r="E2" s="500" t="s">
        <v>63</v>
      </c>
      <c r="F2" s="491" t="s">
        <v>95</v>
      </c>
      <c r="G2" s="484" t="s">
        <v>92</v>
      </c>
      <c r="H2" s="434"/>
      <c r="I2" s="219"/>
      <c r="J2" s="493"/>
      <c r="K2" s="495" t="s">
        <v>21</v>
      </c>
      <c r="L2" s="496"/>
      <c r="M2" s="497"/>
      <c r="O2" s="486" t="s">
        <v>22</v>
      </c>
      <c r="P2" s="487"/>
      <c r="Q2" s="488"/>
    </row>
    <row r="3" spans="1:17" ht="30" customHeight="1" thickBot="1">
      <c r="A3" s="490"/>
      <c r="B3" s="499"/>
      <c r="C3" s="501"/>
      <c r="D3" s="501"/>
      <c r="E3" s="501"/>
      <c r="F3" s="492"/>
      <c r="G3" s="485"/>
      <c r="H3" s="435" t="s">
        <v>96</v>
      </c>
      <c r="I3" s="218" t="s">
        <v>216</v>
      </c>
      <c r="J3" s="494"/>
      <c r="K3" s="147"/>
      <c r="L3" s="148" t="s">
        <v>89</v>
      </c>
      <c r="M3" s="149" t="s">
        <v>97</v>
      </c>
      <c r="N3" s="45"/>
      <c r="O3" s="134"/>
      <c r="P3" s="135" t="s">
        <v>89</v>
      </c>
      <c r="Q3" s="136" t="s">
        <v>97</v>
      </c>
    </row>
    <row r="4" spans="1:17">
      <c r="A4" s="47" t="s">
        <v>23</v>
      </c>
      <c r="B4" s="47" t="s">
        <v>24</v>
      </c>
      <c r="C4" s="53">
        <v>49500</v>
      </c>
      <c r="D4" s="54">
        <v>50223</v>
      </c>
      <c r="E4" s="53">
        <v>50500</v>
      </c>
      <c r="F4" s="48">
        <v>50883</v>
      </c>
      <c r="G4" s="48">
        <v>56000</v>
      </c>
      <c r="H4" s="436">
        <f>Details!E26</f>
        <v>50077.30999999999</v>
      </c>
      <c r="I4" s="217">
        <v>43000</v>
      </c>
      <c r="J4" s="144"/>
      <c r="K4" s="52"/>
      <c r="L4" s="102"/>
      <c r="M4" s="102"/>
      <c r="N4" s="55"/>
      <c r="O4" s="128" t="s">
        <v>25</v>
      </c>
      <c r="P4" s="102">
        <v>0</v>
      </c>
      <c r="Q4" s="445">
        <v>0</v>
      </c>
    </row>
    <row r="5" spans="1:17">
      <c r="A5" s="43"/>
      <c r="B5" s="43"/>
      <c r="C5" s="56"/>
      <c r="D5" s="57"/>
      <c r="E5" s="56"/>
      <c r="F5" s="81"/>
      <c r="G5" s="83"/>
      <c r="H5" s="437"/>
      <c r="I5" s="211"/>
      <c r="J5" s="150"/>
      <c r="K5" s="68"/>
      <c r="L5" s="69"/>
      <c r="M5" s="69"/>
      <c r="N5" s="58"/>
      <c r="O5" s="62"/>
      <c r="P5" s="69"/>
      <c r="Q5" s="446"/>
    </row>
    <row r="6" spans="1:17">
      <c r="A6" s="43" t="s">
        <v>26</v>
      </c>
      <c r="B6" s="43" t="s">
        <v>27</v>
      </c>
      <c r="C6" s="56">
        <f>SUM(C8:C15)</f>
        <v>26850</v>
      </c>
      <c r="D6" s="57">
        <v>23169</v>
      </c>
      <c r="E6" s="56">
        <f>SUM(E8:E15)</f>
        <v>29000</v>
      </c>
      <c r="F6" s="82">
        <v>27215</v>
      </c>
      <c r="G6" s="83">
        <f>SUM(G8:G15)</f>
        <v>28500</v>
      </c>
      <c r="H6" s="437">
        <f>SUM(H8:H15)</f>
        <v>33448.500000000007</v>
      </c>
      <c r="I6" s="211">
        <f>SUM(I8:I15)</f>
        <v>34500</v>
      </c>
      <c r="J6" s="155"/>
      <c r="K6" s="68"/>
      <c r="L6" s="69"/>
      <c r="M6" s="69"/>
      <c r="N6" s="58"/>
      <c r="O6" s="62" t="s">
        <v>76</v>
      </c>
      <c r="P6" s="69">
        <v>0</v>
      </c>
      <c r="Q6" s="447">
        <v>200</v>
      </c>
    </row>
    <row r="7" spans="1:17">
      <c r="A7" s="43"/>
      <c r="B7" s="43"/>
      <c r="C7" s="60"/>
      <c r="D7" s="61"/>
      <c r="E7" s="60"/>
      <c r="F7" s="81"/>
      <c r="G7" s="84"/>
      <c r="H7" s="438"/>
      <c r="I7" s="212"/>
      <c r="J7" s="150"/>
      <c r="K7" s="68" t="s">
        <v>19</v>
      </c>
      <c r="L7" s="69">
        <v>75000</v>
      </c>
      <c r="M7" s="69">
        <v>75000</v>
      </c>
      <c r="N7" s="58"/>
      <c r="O7" s="62" t="s">
        <v>77</v>
      </c>
      <c r="P7" s="69">
        <v>0</v>
      </c>
      <c r="Q7" s="446">
        <v>4368</v>
      </c>
    </row>
    <row r="8" spans="1:17">
      <c r="A8" s="43" t="s">
        <v>28</v>
      </c>
      <c r="B8" s="43" t="s">
        <v>15</v>
      </c>
      <c r="C8" s="60">
        <v>2000</v>
      </c>
      <c r="D8" s="61">
        <v>1861</v>
      </c>
      <c r="E8" s="60">
        <v>2500</v>
      </c>
      <c r="F8" s="81">
        <v>4827</v>
      </c>
      <c r="G8" s="84">
        <v>2500</v>
      </c>
      <c r="H8" s="438">
        <f>Details!E63-Details!F63-P6+Q6</f>
        <v>4116.2000000000007</v>
      </c>
      <c r="I8" s="215">
        <v>2500</v>
      </c>
      <c r="J8" s="150"/>
      <c r="K8" s="145" t="s">
        <v>29</v>
      </c>
      <c r="L8" s="137">
        <f>SUM(L5:L7)</f>
        <v>75000</v>
      </c>
      <c r="M8" s="137">
        <f>SUM(M6:M7)</f>
        <v>75000</v>
      </c>
      <c r="N8" s="58"/>
      <c r="O8" s="129" t="s">
        <v>78</v>
      </c>
      <c r="P8" s="69">
        <v>0</v>
      </c>
      <c r="Q8" s="446">
        <v>400</v>
      </c>
    </row>
    <row r="9" spans="1:17">
      <c r="A9" s="43" t="s">
        <v>30</v>
      </c>
      <c r="B9" s="43" t="s">
        <v>64</v>
      </c>
      <c r="C9" s="60">
        <v>7500</v>
      </c>
      <c r="D9" s="61">
        <v>8262</v>
      </c>
      <c r="E9" s="60">
        <v>10500</v>
      </c>
      <c r="F9" s="81">
        <v>10087</v>
      </c>
      <c r="G9" s="84">
        <v>10000</v>
      </c>
      <c r="H9" s="438">
        <f>Details!E103-Details!F103-P7+Q7-P20+Q20</f>
        <v>14226.1</v>
      </c>
      <c r="I9" s="214">
        <v>14000</v>
      </c>
      <c r="J9" s="150"/>
      <c r="K9" s="68"/>
      <c r="L9" s="68"/>
      <c r="M9" s="69"/>
      <c r="N9" s="58"/>
      <c r="O9" s="62" t="s">
        <v>79</v>
      </c>
      <c r="P9" s="69">
        <v>0</v>
      </c>
      <c r="Q9" s="446">
        <v>0</v>
      </c>
    </row>
    <row r="10" spans="1:17">
      <c r="A10" s="43" t="s">
        <v>31</v>
      </c>
      <c r="B10" s="43" t="s">
        <v>71</v>
      </c>
      <c r="C10" s="60">
        <v>2500</v>
      </c>
      <c r="D10" s="61">
        <v>1345</v>
      </c>
      <c r="E10" s="60">
        <v>3500</v>
      </c>
      <c r="F10" s="81">
        <v>4153</v>
      </c>
      <c r="G10" s="84">
        <v>2500</v>
      </c>
      <c r="H10" s="438">
        <f>Details!E115-P8+Q8-P16+Q16</f>
        <v>1566.58</v>
      </c>
      <c r="I10" s="216">
        <v>3500</v>
      </c>
      <c r="J10" s="150"/>
      <c r="K10" s="68" t="s">
        <v>32</v>
      </c>
      <c r="L10" s="69">
        <v>283.23</v>
      </c>
      <c r="M10" s="146">
        <v>1187.06</v>
      </c>
      <c r="N10" s="58"/>
      <c r="O10" s="62" t="s">
        <v>80</v>
      </c>
      <c r="P10" s="69">
        <v>0</v>
      </c>
      <c r="Q10" s="446">
        <v>0</v>
      </c>
    </row>
    <row r="11" spans="1:17">
      <c r="A11" s="43" t="s">
        <v>33</v>
      </c>
      <c r="B11" s="43" t="s">
        <v>65</v>
      </c>
      <c r="C11" s="60">
        <v>2000</v>
      </c>
      <c r="D11" s="61">
        <v>1427</v>
      </c>
      <c r="E11" s="60">
        <v>2000</v>
      </c>
      <c r="F11" s="81">
        <v>2150</v>
      </c>
      <c r="G11" s="84">
        <v>2000</v>
      </c>
      <c r="H11" s="438">
        <f>Details!E127-Details!F127-P9+Q9-P18+Q18</f>
        <v>1907.3400000000001</v>
      </c>
      <c r="I11" s="216">
        <v>2000</v>
      </c>
      <c r="J11" s="150"/>
      <c r="K11" s="68" t="s">
        <v>34</v>
      </c>
      <c r="L11" s="69">
        <v>34972</v>
      </c>
      <c r="M11" s="69">
        <v>34948</v>
      </c>
      <c r="N11" s="58"/>
      <c r="O11" s="62" t="s">
        <v>81</v>
      </c>
      <c r="P11" s="69">
        <v>0</v>
      </c>
      <c r="Q11" s="446">
        <f>596</f>
        <v>596</v>
      </c>
    </row>
    <row r="12" spans="1:17">
      <c r="A12" s="43" t="s">
        <v>35</v>
      </c>
      <c r="B12" s="43" t="s">
        <v>66</v>
      </c>
      <c r="C12" s="60">
        <v>6000</v>
      </c>
      <c r="D12" s="61">
        <v>5794</v>
      </c>
      <c r="E12" s="60">
        <v>2000</v>
      </c>
      <c r="F12" s="81">
        <v>2075</v>
      </c>
      <c r="G12" s="84">
        <v>4000</v>
      </c>
      <c r="H12" s="438">
        <f>Details!E131-Details!F131-P10+Q10-P17+Q17</f>
        <v>5221.84</v>
      </c>
      <c r="I12" s="216">
        <v>2000</v>
      </c>
      <c r="J12" s="150"/>
      <c r="K12" s="68" t="s">
        <v>36</v>
      </c>
      <c r="L12" s="69">
        <v>28934.18</v>
      </c>
      <c r="M12" s="69">
        <v>4691.04</v>
      </c>
      <c r="N12" s="55"/>
      <c r="O12" s="62" t="s">
        <v>82</v>
      </c>
      <c r="P12" s="69">
        <v>0</v>
      </c>
      <c r="Q12" s="446">
        <v>0</v>
      </c>
    </row>
    <row r="13" spans="1:17" ht="17" thickBot="1">
      <c r="A13" s="43" t="s">
        <v>37</v>
      </c>
      <c r="B13" s="43" t="s">
        <v>17</v>
      </c>
      <c r="C13" s="60">
        <v>3000</v>
      </c>
      <c r="D13" s="61">
        <v>3188</v>
      </c>
      <c r="E13" s="60">
        <v>3000</v>
      </c>
      <c r="F13" s="81">
        <v>2407</v>
      </c>
      <c r="G13" s="84">
        <v>3000</v>
      </c>
      <c r="H13" s="438">
        <f>Details!E151-P11+Q11-P19+Q19</f>
        <v>4446.13</v>
      </c>
      <c r="I13" s="216">
        <v>6000</v>
      </c>
      <c r="J13" s="150"/>
      <c r="K13" s="151"/>
      <c r="L13" s="152"/>
      <c r="M13" s="152"/>
      <c r="N13" s="58"/>
      <c r="O13" s="130"/>
      <c r="P13" s="69"/>
      <c r="Q13" s="446"/>
    </row>
    <row r="14" spans="1:17" ht="17" thickBot="1">
      <c r="A14" s="43" t="s">
        <v>38</v>
      </c>
      <c r="B14" s="43" t="s">
        <v>73</v>
      </c>
      <c r="C14" s="60">
        <v>1350</v>
      </c>
      <c r="D14" s="61">
        <v>1282</v>
      </c>
      <c r="E14" s="60">
        <v>3000</v>
      </c>
      <c r="F14" s="81">
        <v>1516</v>
      </c>
      <c r="G14" s="84">
        <v>2000</v>
      </c>
      <c r="H14" s="438">
        <f>Details!E163-P12+Q12</f>
        <v>1964.31</v>
      </c>
      <c r="I14" s="214">
        <v>2000</v>
      </c>
      <c r="J14" s="150"/>
      <c r="K14" s="153" t="s">
        <v>39</v>
      </c>
      <c r="L14" s="139">
        <f>SUM(L10:L13)</f>
        <v>64189.41</v>
      </c>
      <c r="M14" s="154">
        <f>SUM(M10:M13)</f>
        <v>40826.1</v>
      </c>
      <c r="N14" s="58"/>
      <c r="O14" s="131" t="s">
        <v>41</v>
      </c>
      <c r="P14" s="132">
        <f>SUM(P4:P13)</f>
        <v>0</v>
      </c>
      <c r="Q14" s="133">
        <f>SUM(Q4:Q13)</f>
        <v>5564</v>
      </c>
    </row>
    <row r="15" spans="1:17">
      <c r="A15" s="43" t="s">
        <v>40</v>
      </c>
      <c r="B15" s="43" t="s">
        <v>83</v>
      </c>
      <c r="C15" s="60">
        <v>2500</v>
      </c>
      <c r="D15" s="61">
        <v>10</v>
      </c>
      <c r="E15" s="60">
        <v>2500</v>
      </c>
      <c r="F15" s="81">
        <v>0</v>
      </c>
      <c r="G15" s="84">
        <v>2500</v>
      </c>
      <c r="H15" s="438">
        <v>0</v>
      </c>
      <c r="I15" s="214">
        <v>2500</v>
      </c>
      <c r="J15" s="150"/>
      <c r="K15" s="52"/>
      <c r="L15" s="102"/>
      <c r="M15" s="102"/>
      <c r="N15" s="158"/>
      <c r="O15" s="130"/>
      <c r="P15" s="98"/>
      <c r="Q15" s="98"/>
    </row>
    <row r="16" spans="1:17">
      <c r="A16" s="43"/>
      <c r="B16" s="59" t="s">
        <v>221</v>
      </c>
      <c r="C16" s="56">
        <f t="shared" ref="C16:I16" si="0">C4+C6</f>
        <v>76350</v>
      </c>
      <c r="D16" s="57">
        <f t="shared" si="0"/>
        <v>73392</v>
      </c>
      <c r="E16" s="56">
        <f t="shared" si="0"/>
        <v>79500</v>
      </c>
      <c r="F16" s="82">
        <f t="shared" si="0"/>
        <v>78098</v>
      </c>
      <c r="G16" s="83">
        <f t="shared" si="0"/>
        <v>84500</v>
      </c>
      <c r="H16" s="437">
        <f t="shared" si="0"/>
        <v>83525.81</v>
      </c>
      <c r="I16" s="211">
        <f t="shared" si="0"/>
        <v>77500</v>
      </c>
      <c r="J16" s="150"/>
      <c r="K16" s="164"/>
      <c r="L16" s="165"/>
      <c r="M16" s="165"/>
      <c r="N16" s="159"/>
      <c r="O16" s="189" t="s">
        <v>94</v>
      </c>
      <c r="P16" s="189">
        <v>500</v>
      </c>
      <c r="Q16" s="189">
        <v>0</v>
      </c>
    </row>
    <row r="17" spans="1:21">
      <c r="A17" s="43"/>
      <c r="B17" s="59" t="s">
        <v>215</v>
      </c>
      <c r="C17" s="209"/>
      <c r="D17" s="210"/>
      <c r="E17" s="209"/>
      <c r="F17" s="208"/>
      <c r="G17" s="208"/>
      <c r="H17" s="437"/>
      <c r="I17" s="189"/>
      <c r="J17" s="150"/>
      <c r="K17" s="164"/>
      <c r="L17" s="165"/>
      <c r="M17" s="165"/>
      <c r="N17" s="158"/>
      <c r="O17" t="s">
        <v>90</v>
      </c>
      <c r="P17" s="88">
        <v>2000</v>
      </c>
      <c r="Q17" s="88">
        <v>0</v>
      </c>
    </row>
    <row r="18" spans="1:21">
      <c r="A18" s="43"/>
      <c r="B18" s="440" t="s">
        <v>222</v>
      </c>
      <c r="D18" s="442"/>
      <c r="F18" s="442"/>
      <c r="G18" s="442"/>
      <c r="H18" s="441"/>
      <c r="I18" s="443"/>
      <c r="J18" s="155"/>
      <c r="K18" s="164"/>
      <c r="L18" s="165"/>
      <c r="M18" s="165"/>
      <c r="N18" s="159"/>
      <c r="O18" s="71" t="s">
        <v>42</v>
      </c>
      <c r="P18" s="69">
        <v>2000</v>
      </c>
      <c r="Q18" s="69">
        <v>0</v>
      </c>
    </row>
    <row r="19" spans="1:21">
      <c r="A19" s="43"/>
      <c r="B19" s="43"/>
      <c r="C19" s="60"/>
      <c r="D19" s="61"/>
      <c r="E19" s="60"/>
      <c r="F19" s="81"/>
      <c r="G19" s="84"/>
      <c r="H19" s="438"/>
      <c r="I19" s="212"/>
      <c r="J19" s="150"/>
      <c r="K19" s="164"/>
      <c r="L19" s="165"/>
      <c r="M19" s="165"/>
      <c r="N19" s="159"/>
      <c r="O19" s="68" t="s">
        <v>85</v>
      </c>
      <c r="P19" s="439">
        <v>2000</v>
      </c>
      <c r="Q19" s="196">
        <v>0</v>
      </c>
    </row>
    <row r="20" spans="1:21">
      <c r="A20" s="43" t="s">
        <v>43</v>
      </c>
      <c r="B20" s="43" t="s">
        <v>58</v>
      </c>
      <c r="C20" s="60">
        <v>6000</v>
      </c>
      <c r="D20" s="61">
        <v>6390</v>
      </c>
      <c r="E20" s="60">
        <v>6000</v>
      </c>
      <c r="F20" s="80">
        <v>6955</v>
      </c>
      <c r="G20" s="84">
        <v>7500</v>
      </c>
      <c r="H20" s="438">
        <f>Details!F168</f>
        <v>6145</v>
      </c>
      <c r="I20" s="215">
        <v>7200</v>
      </c>
      <c r="J20" s="155"/>
      <c r="K20" s="164"/>
      <c r="L20" s="165"/>
      <c r="M20" s="165"/>
      <c r="N20" s="160"/>
      <c r="O20" s="71" t="s">
        <v>93</v>
      </c>
      <c r="P20" s="69">
        <v>1000</v>
      </c>
      <c r="Q20" s="69">
        <v>0</v>
      </c>
    </row>
    <row r="21" spans="1:21">
      <c r="A21" s="43" t="s">
        <v>44</v>
      </c>
      <c r="B21" s="43" t="s">
        <v>45</v>
      </c>
      <c r="C21" s="60">
        <v>1500</v>
      </c>
      <c r="D21" s="61">
        <v>1275</v>
      </c>
      <c r="E21" s="60">
        <v>1500</v>
      </c>
      <c r="F21" s="81">
        <v>1550</v>
      </c>
      <c r="G21" s="84">
        <v>2200</v>
      </c>
      <c r="H21" s="438">
        <f>Details!F150</f>
        <v>2152.5</v>
      </c>
      <c r="I21" s="214">
        <v>2200</v>
      </c>
      <c r="J21" s="150"/>
      <c r="K21" s="164"/>
      <c r="L21" s="165"/>
      <c r="M21" s="165"/>
      <c r="N21" s="150"/>
      <c r="O21" s="200"/>
      <c r="P21" s="201"/>
      <c r="Q21" s="201"/>
    </row>
    <row r="22" spans="1:21">
      <c r="A22" s="43" t="s">
        <v>47</v>
      </c>
      <c r="B22" s="43" t="s">
        <v>60</v>
      </c>
      <c r="C22" s="60">
        <v>1000</v>
      </c>
      <c r="D22" s="61">
        <v>1000</v>
      </c>
      <c r="E22" s="60">
        <v>1000</v>
      </c>
      <c r="F22" s="81">
        <v>1000</v>
      </c>
      <c r="G22" s="84">
        <v>1000</v>
      </c>
      <c r="H22" s="438">
        <v>1000</v>
      </c>
      <c r="I22" s="214">
        <v>1000</v>
      </c>
      <c r="J22" s="150"/>
      <c r="K22" s="164"/>
      <c r="L22" s="165"/>
      <c r="M22" s="165"/>
      <c r="N22" s="159"/>
      <c r="O22" s="71" t="s">
        <v>46</v>
      </c>
      <c r="P22" s="69">
        <v>132106</v>
      </c>
      <c r="Q22" s="69">
        <f>P24-H27</f>
        <v>112688</v>
      </c>
      <c r="R22" s="44"/>
    </row>
    <row r="23" spans="1:21" ht="17" thickBot="1">
      <c r="A23" s="43" t="s">
        <v>49</v>
      </c>
      <c r="B23" s="43" t="s">
        <v>20</v>
      </c>
      <c r="C23" s="60">
        <v>0</v>
      </c>
      <c r="D23" s="61">
        <v>0</v>
      </c>
      <c r="E23" s="60">
        <v>0</v>
      </c>
      <c r="F23" s="81"/>
      <c r="G23" s="84">
        <v>0</v>
      </c>
      <c r="H23" s="438"/>
      <c r="I23" s="214">
        <v>0</v>
      </c>
      <c r="J23" s="150"/>
      <c r="K23" s="164"/>
      <c r="L23" s="165"/>
      <c r="M23" s="165"/>
      <c r="N23" s="159"/>
      <c r="O23" s="107" t="s">
        <v>48</v>
      </c>
      <c r="P23" s="98">
        <f>F31</f>
        <v>-418</v>
      </c>
      <c r="Q23" s="98">
        <f>H31</f>
        <v>-2427.3099999999977</v>
      </c>
    </row>
    <row r="24" spans="1:21" ht="17" thickBot="1">
      <c r="A24" s="43" t="s">
        <v>51</v>
      </c>
      <c r="B24" s="43" t="s">
        <v>67</v>
      </c>
      <c r="C24" s="60">
        <v>50850</v>
      </c>
      <c r="D24" s="61">
        <v>50850</v>
      </c>
      <c r="E24" s="60">
        <v>51700</v>
      </c>
      <c r="F24" s="80">
        <v>51175</v>
      </c>
      <c r="G24" s="84">
        <v>52800</v>
      </c>
      <c r="H24" s="438">
        <f>Details!F176</f>
        <v>52801</v>
      </c>
      <c r="I24" s="214">
        <v>55133.760000000002</v>
      </c>
      <c r="J24" s="150"/>
      <c r="K24" s="164"/>
      <c r="L24" s="165"/>
      <c r="M24" s="165"/>
      <c r="N24" s="159"/>
      <c r="O24" s="138" t="s">
        <v>50</v>
      </c>
      <c r="P24" s="139">
        <f>P22+P23</f>
        <v>131688</v>
      </c>
      <c r="Q24" s="140">
        <f>Q22+Q23</f>
        <v>110260.69</v>
      </c>
    </row>
    <row r="25" spans="1:21">
      <c r="A25" s="70" t="s">
        <v>52</v>
      </c>
      <c r="B25" s="70" t="s">
        <v>68</v>
      </c>
      <c r="C25" s="95">
        <v>7500</v>
      </c>
      <c r="D25" s="96">
        <v>7500</v>
      </c>
      <c r="E25" s="95">
        <v>0</v>
      </c>
      <c r="F25" s="97">
        <v>0</v>
      </c>
      <c r="G25" s="98">
        <v>0</v>
      </c>
      <c r="H25" s="438">
        <v>0</v>
      </c>
      <c r="I25" s="214">
        <v>0</v>
      </c>
      <c r="J25" s="32"/>
      <c r="K25" s="164"/>
      <c r="L25" s="165"/>
      <c r="M25" s="165"/>
      <c r="N25" s="161"/>
      <c r="O25" s="103"/>
      <c r="P25" s="102"/>
      <c r="Q25" s="102"/>
      <c r="T25" s="44"/>
    </row>
    <row r="26" spans="1:21">
      <c r="A26" s="68" t="s">
        <v>59</v>
      </c>
      <c r="B26" s="68" t="s">
        <v>70</v>
      </c>
      <c r="C26" s="69">
        <v>6750</v>
      </c>
      <c r="D26" s="69">
        <v>141837</v>
      </c>
      <c r="E26" s="69">
        <v>2500</v>
      </c>
      <c r="F26" s="94">
        <v>0</v>
      </c>
      <c r="G26" s="69">
        <v>2250</v>
      </c>
      <c r="H26" s="438">
        <v>0</v>
      </c>
      <c r="I26" s="214">
        <v>500</v>
      </c>
      <c r="J26" s="207"/>
      <c r="K26" s="164"/>
      <c r="L26" s="165"/>
      <c r="M26" s="165"/>
      <c r="N26" s="162"/>
      <c r="O26" s="71"/>
      <c r="P26" s="69"/>
      <c r="Q26" s="69"/>
    </row>
    <row r="27" spans="1:21" ht="17" thickBot="1">
      <c r="A27" s="47" t="s">
        <v>69</v>
      </c>
      <c r="B27" s="47" t="s">
        <v>218</v>
      </c>
      <c r="C27" s="99">
        <v>750</v>
      </c>
      <c r="D27" s="100"/>
      <c r="E27" s="99">
        <v>17000</v>
      </c>
      <c r="F27" s="101">
        <v>17000</v>
      </c>
      <c r="G27" s="102">
        <v>19000</v>
      </c>
      <c r="H27" s="438">
        <v>19000</v>
      </c>
      <c r="I27" s="214">
        <v>11500</v>
      </c>
      <c r="J27" s="156"/>
      <c r="K27" s="151"/>
      <c r="L27" s="152"/>
      <c r="M27" s="152"/>
      <c r="N27" s="163"/>
      <c r="O27" s="71"/>
      <c r="P27" s="69"/>
      <c r="Q27" s="69"/>
    </row>
    <row r="28" spans="1:21" ht="17" thickBot="1">
      <c r="A28" s="43"/>
      <c r="B28" s="43"/>
      <c r="C28" s="60"/>
      <c r="D28" s="61"/>
      <c r="E28" s="60"/>
      <c r="F28" s="81"/>
      <c r="G28" s="84"/>
      <c r="H28" s="438"/>
      <c r="I28" s="213"/>
      <c r="J28" s="157"/>
      <c r="K28" s="166" t="s">
        <v>53</v>
      </c>
      <c r="L28" s="132">
        <f>SUM(L8+L14)</f>
        <v>139189.41</v>
      </c>
      <c r="M28" s="143">
        <f>M8+M14</f>
        <v>115826.1</v>
      </c>
      <c r="N28" s="141"/>
      <c r="O28" s="142" t="s">
        <v>53</v>
      </c>
      <c r="P28" s="132">
        <f>SUM(P16+P17+P18+P19+P20+P24)</f>
        <v>139188</v>
      </c>
      <c r="Q28" s="202">
        <f>Q14+Q16+Q17+Q18+Q19+Q20+Q24</f>
        <v>115824.69</v>
      </c>
      <c r="R28" s="44"/>
      <c r="U28" s="44"/>
    </row>
    <row r="29" spans="1:21">
      <c r="A29" s="43"/>
      <c r="B29" s="59" t="s">
        <v>54</v>
      </c>
      <c r="C29" s="56">
        <f>SUM(C20:C28)</f>
        <v>74350</v>
      </c>
      <c r="D29" s="57">
        <f t="shared" ref="D29:I29" si="1">SUM(D20:D27)</f>
        <v>208852</v>
      </c>
      <c r="E29" s="56">
        <f t="shared" si="1"/>
        <v>79700</v>
      </c>
      <c r="F29" s="82">
        <f t="shared" si="1"/>
        <v>77680</v>
      </c>
      <c r="G29" s="83">
        <f t="shared" si="1"/>
        <v>84750</v>
      </c>
      <c r="H29" s="437">
        <f t="shared" si="1"/>
        <v>81098.5</v>
      </c>
      <c r="I29" s="211">
        <f t="shared" si="1"/>
        <v>77533.760000000009</v>
      </c>
      <c r="J29" s="155"/>
      <c r="K29" s="52"/>
      <c r="L29" s="102"/>
      <c r="M29" s="102"/>
      <c r="N29" s="159"/>
      <c r="O29" s="52"/>
      <c r="P29" s="52"/>
      <c r="Q29" s="52"/>
    </row>
    <row r="30" spans="1:21">
      <c r="A30" s="43"/>
      <c r="B30" s="43"/>
      <c r="C30" s="60"/>
      <c r="D30" s="61"/>
      <c r="E30" s="60"/>
      <c r="F30" s="81"/>
      <c r="G30" s="84"/>
      <c r="H30" s="438"/>
      <c r="I30" s="212"/>
      <c r="J30" s="150"/>
      <c r="K30" s="164"/>
      <c r="L30" s="165"/>
      <c r="M30" s="165"/>
      <c r="N30" s="159"/>
      <c r="O30" s="103"/>
      <c r="P30" s="102"/>
      <c r="Q30" s="102"/>
    </row>
    <row r="31" spans="1:21">
      <c r="A31" s="43"/>
      <c r="B31" s="59" t="s">
        <v>55</v>
      </c>
      <c r="C31" s="56">
        <f t="shared" ref="C31:I31" si="2">C29-C16</f>
        <v>-2000</v>
      </c>
      <c r="D31" s="57">
        <f t="shared" si="2"/>
        <v>135460</v>
      </c>
      <c r="E31" s="56">
        <f t="shared" si="2"/>
        <v>200</v>
      </c>
      <c r="F31" s="82">
        <f t="shared" si="2"/>
        <v>-418</v>
      </c>
      <c r="G31" s="83">
        <f t="shared" si="2"/>
        <v>250</v>
      </c>
      <c r="H31" s="448">
        <f t="shared" si="2"/>
        <v>-2427.3099999999977</v>
      </c>
      <c r="I31" s="211">
        <f t="shared" si="2"/>
        <v>33.760000000009313</v>
      </c>
      <c r="J31" s="449"/>
      <c r="K31" s="450"/>
      <c r="L31" s="451"/>
      <c r="M31" s="451"/>
      <c r="N31" s="452"/>
      <c r="O31" s="453"/>
      <c r="P31" s="451"/>
      <c r="Q31" s="451"/>
    </row>
    <row r="32" spans="1:21">
      <c r="J32" s="454"/>
      <c r="K32" s="455"/>
      <c r="L32" s="456"/>
      <c r="M32" s="456"/>
      <c r="N32" s="455"/>
      <c r="O32" s="457"/>
      <c r="P32" s="456"/>
      <c r="Q32" s="456"/>
    </row>
    <row r="33" spans="2:17">
      <c r="M33" s="44"/>
    </row>
    <row r="34" spans="2:17">
      <c r="B34" s="199" t="s">
        <v>91</v>
      </c>
      <c r="P34" s="46"/>
      <c r="Q34" s="46"/>
    </row>
    <row r="35" spans="2:17">
      <c r="B35" s="199" t="s">
        <v>219</v>
      </c>
    </row>
    <row r="41" spans="2:17">
      <c r="O41" s="44"/>
    </row>
  </sheetData>
  <mergeCells count="10">
    <mergeCell ref="G2:G3"/>
    <mergeCell ref="O2:Q2"/>
    <mergeCell ref="A2:A3"/>
    <mergeCell ref="F2:F3"/>
    <mergeCell ref="J2:J3"/>
    <mergeCell ref="K2:M2"/>
    <mergeCell ref="B2:B3"/>
    <mergeCell ref="C2:C3"/>
    <mergeCell ref="D2:D3"/>
    <mergeCell ref="E2:E3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Details</vt:lpstr>
      <vt:lpstr>Overzicht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maartendegroot</dc:creator>
  <cp:lastModifiedBy>Lianne Schuuring</cp:lastModifiedBy>
  <dcterms:created xsi:type="dcterms:W3CDTF">2018-01-27T11:28:48Z</dcterms:created>
  <dcterms:modified xsi:type="dcterms:W3CDTF">2023-10-10T11:37:12Z</dcterms:modified>
</cp:coreProperties>
</file>